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howObjects="placeholders" codeName="ThisWorkbook" defaultThemeVersion="124226"/>
  <mc:AlternateContent xmlns:mc="http://schemas.openxmlformats.org/markup-compatibility/2006">
    <mc:Choice Requires="x15">
      <x15ac:absPath xmlns:x15ac="http://schemas.microsoft.com/office/spreadsheetml/2010/11/ac" url="X:\Rate_Setting_Methodologies_Initiative\Frameworks\2026 JAN\Locked 2026\"/>
    </mc:Choice>
  </mc:AlternateContent>
  <xr:revisionPtr revIDLastSave="0" documentId="13_ncr:1_{61FBEAB1-EE37-4CDE-97D3-590A22B40408}" xr6:coauthVersionLast="47" xr6:coauthVersionMax="47" xr10:uidLastSave="{00000000-0000-0000-0000-000000000000}"/>
  <bookViews>
    <workbookView xWindow="2850" yWindow="2475" windowWidth="23925" windowHeight="11295" tabRatio="813" xr2:uid="{00000000-000D-0000-FFFF-FFFF00000000}"/>
  </bookViews>
  <sheets>
    <sheet name="Direct Staffing" sheetId="10" r:id="rId1"/>
    <sheet name="Employee Related Expenses" sheetId="3" r:id="rId2"/>
    <sheet name="Client Programming &amp; Supports" sheetId="5" r:id="rId3"/>
    <sheet name="Program Related Expenses" sheetId="6" r:id="rId4"/>
    <sheet name="Regional Variance Factor" sheetId="12" r:id="rId5"/>
    <sheet name="Rate Totals" sheetId="9" r:id="rId6"/>
    <sheet name="Version" sheetId="11" r:id="rId7"/>
  </sheets>
  <definedNames>
    <definedName name="_xlnm._FilterDatabase" localSheetId="0" hidden="1">'Direct Staffing'!$A$10:$C$11</definedName>
    <definedName name="Budget_Neutrality">'Rate Totals'!$A$20:$B$21</definedName>
    <definedName name="columntitleregion1.b30.g36.1">'Direct Staffing'!$A$30:$E$32</definedName>
    <definedName name="Customization">'Direct Staffing'!$A$29:$E$32</definedName>
    <definedName name="Individual_Remote">'Direct Staffing'!#REF!</definedName>
    <definedName name="IndividualAmountForRemoteStaff">'Direct Staffing'!#REF!</definedName>
    <definedName name="IndividualAmountForSharedStaff">'Direct Staffing'!$A$13:$E$15</definedName>
    <definedName name="IndividualOnsiteStaff">'Direct Staffing'!$A$17:$E$19</definedName>
    <definedName name="LPN">'Direct Staffing'!#REF!</definedName>
    <definedName name="_xlnm.Print_Area" localSheetId="2">'Client Programming &amp; Supports'!$A$1:$C$7</definedName>
    <definedName name="_xlnm.Print_Area" localSheetId="1">'Employee Related Expenses'!$A$1:$E$26</definedName>
    <definedName name="_xlnm.Print_Area" localSheetId="3">'Program Related Expenses'!$A$1:$E$16</definedName>
    <definedName name="_xlnm.Print_Area" localSheetId="5">'Rate Totals'!$A$1:$D$20</definedName>
    <definedName name="ReliefStaff">'Direct Staffing'!$A$34:$E$36</definedName>
    <definedName name="RemoteStaff">'Direct Staffing'!#REF!</definedName>
    <definedName name="RN">'Direct Staffing'!#REF!</definedName>
    <definedName name="SharedOnsiteStaff">'Direct Staffing'!$A$9:$E$11</definedName>
    <definedName name="Step_11._Calculate_total_staffing">'Direct Staffing'!$A$40:$C$41</definedName>
    <definedName name="Supervision">'Direct Staffing'!$A$25:$E$27</definedName>
    <definedName name="titleregion1.B5.G7.1">'Direct Staffing'!$A$10:$C$11</definedName>
    <definedName name="titleregion3.b25.G27.1">'Direct Staffing'!$A$18:$E$19</definedName>
    <definedName name="TotalRemoteStaff">'Direct Staffing'!#REF!</definedName>
    <definedName name="TotalStaffing">'Direct Staffing'!$A$40:$C$41</definedName>
    <definedName name="Transportat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 i="5" l="1"/>
  <c r="E11" i="10"/>
  <c r="B15" i="10"/>
  <c r="D31" i="10"/>
  <c r="E31" i="10" s="1"/>
  <c r="D27" i="10"/>
  <c r="E27" i="10"/>
  <c r="C7" i="10"/>
  <c r="C19" i="10" s="1"/>
  <c r="E19" i="10" s="1"/>
  <c r="B7" i="12"/>
  <c r="B16" i="9" s="1"/>
  <c r="B5" i="12"/>
  <c r="B10" i="9"/>
  <c r="D10" i="9" s="1"/>
  <c r="E13" i="6"/>
  <c r="E6" i="6"/>
  <c r="E16" i="6" s="1"/>
  <c r="B13" i="9" s="1"/>
  <c r="C19" i="3"/>
  <c r="B7" i="9" s="1"/>
  <c r="A15" i="10" l="1"/>
  <c r="D15" i="10"/>
  <c r="E36" i="10" s="1"/>
  <c r="E37" i="10" s="1"/>
  <c r="C23" i="10"/>
  <c r="E23" i="10" s="1"/>
  <c r="B23" i="9"/>
  <c r="B31" i="9"/>
  <c r="B21" i="9"/>
  <c r="B33" i="9"/>
  <c r="D16" i="9"/>
  <c r="B26" i="9"/>
  <c r="B36" i="9"/>
  <c r="D18" i="9"/>
  <c r="B18" i="9" s="1"/>
  <c r="B28" i="9"/>
  <c r="B38" i="9"/>
  <c r="C41" i="10" l="1"/>
  <c r="B4" i="9" s="1"/>
  <c r="D7" i="9" s="1"/>
  <c r="D4" i="9" l="1"/>
  <c r="E13" i="9" s="1"/>
  <c r="D13" i="9" s="1"/>
</calcChain>
</file>

<file path=xl/sharedStrings.xml><?xml version="1.0" encoding="utf-8"?>
<sst xmlns="http://schemas.openxmlformats.org/spreadsheetml/2006/main" count="352" uniqueCount="250">
  <si>
    <t>Direct Care Staffing:</t>
  </si>
  <si>
    <t xml:space="preserve">SHARED STAFFING </t>
  </si>
  <si>
    <t>Step 1. Determine wage for direct care worker</t>
  </si>
  <si>
    <t>Base hourly wage</t>
  </si>
  <si>
    <t>Competitive Workforce Factor (CWF)</t>
  </si>
  <si>
    <t>Total wage per hour of service</t>
  </si>
  <si>
    <t>Step 2. Calculate SHARED on-site and remote base staffing hours</t>
  </si>
  <si>
    <t>Staff Type</t>
  </si>
  <si>
    <t>Base shared staffing hours per day</t>
  </si>
  <si>
    <t># of Residents</t>
  </si>
  <si>
    <t>Individual portion of base shared staffing hours</t>
  </si>
  <si>
    <t>Total Shared Staffing</t>
  </si>
  <si>
    <t>Step 3. Calculate individual amount for SHARED base shared staffing</t>
  </si>
  <si>
    <t>CWF Wage</t>
  </si>
  <si>
    <t>Total individual amount for shared staffing</t>
  </si>
  <si>
    <t>Hours per Day</t>
  </si>
  <si>
    <t>Amount per Day</t>
  </si>
  <si>
    <t>Individual Remote Staff</t>
  </si>
  <si>
    <t>Step 6. Add % to cover Supervision</t>
  </si>
  <si>
    <t>Direct Care Supervision</t>
  </si>
  <si>
    <t>Wage</t>
  </si>
  <si>
    <t>Supervision Percent</t>
  </si>
  <si>
    <t>Amount Per Day</t>
  </si>
  <si>
    <t>Step 7. Add staffing customization option to meet high level needs provided to an individual</t>
  </si>
  <si>
    <t>Staffing Customization Options</t>
  </si>
  <si>
    <t>Add-on $</t>
  </si>
  <si>
    <t>Add-on Choice</t>
  </si>
  <si>
    <t>Total DCS Hours per Day</t>
  </si>
  <si>
    <t>Staffing Customization amount per Day</t>
  </si>
  <si>
    <t>No Customization</t>
  </si>
  <si>
    <t>Deaf or hard of hearing</t>
  </si>
  <si>
    <t>Step 8. Add % to cover vacation, sick and training for direct staff hours</t>
  </si>
  <si>
    <t>Percentage of direct care to cover relief staffing</t>
  </si>
  <si>
    <t>Dollar Amount</t>
  </si>
  <si>
    <t>Percentage for Direct  Staffing</t>
  </si>
  <si>
    <t>Total dollars for relief staffing</t>
  </si>
  <si>
    <t xml:space="preserve">TOTAL STAFFING </t>
  </si>
  <si>
    <t>Step 9. Calculate Staffing Amount</t>
  </si>
  <si>
    <t>Total Staffing Amount</t>
  </si>
  <si>
    <t>Employee Related Expense</t>
  </si>
  <si>
    <t>Step 1. Add in standard employment related expense percentage</t>
  </si>
  <si>
    <t>Benefit Description</t>
  </si>
  <si>
    <t xml:space="preserve">Benefit % </t>
  </si>
  <si>
    <t>Taxes &amp; Workers Comp</t>
  </si>
  <si>
    <t>(including FICA, FUTA, SUTA, Workers Comp, Medicare tax)</t>
  </si>
  <si>
    <t>Other Benefits (could include but not limited to:)</t>
  </si>
  <si>
    <t>Health insurance</t>
  </si>
  <si>
    <t>Dental insurance</t>
  </si>
  <si>
    <t>Vision</t>
  </si>
  <si>
    <t>Life insurance</t>
  </si>
  <si>
    <t>Short-term disability insurance</t>
  </si>
  <si>
    <t>Long-term disability insurance</t>
  </si>
  <si>
    <t>Retirement</t>
  </si>
  <si>
    <t>Tuition reimbursement</t>
  </si>
  <si>
    <t>Wellness program</t>
  </si>
  <si>
    <t>* Total Benefit Percentage</t>
  </si>
  <si>
    <t>Client Programming and Supports</t>
  </si>
  <si>
    <t>Step 1. Add standard amount for client programming and supports</t>
  </si>
  <si>
    <t>Client Programming and Supports Annual Standard</t>
  </si>
  <si>
    <t>$ Amount</t>
  </si>
  <si>
    <t>Category to cover costs to provide participants access to the community or care in their home, including regular supplies &amp; equipment.  Examples include, but are not limited to:
- Supplies and equipment  that are not available through MA state plan or other waiver services
- Participation costs for staff
- Reinforcers as defined in the participant’s support plan
- Cost to access residential services</t>
  </si>
  <si>
    <t>Program Related Expenses</t>
  </si>
  <si>
    <t>Step 1. Add in General &amp; Administrative Support Percentage</t>
  </si>
  <si>
    <t>Standard General &amp; Administrative Support %</t>
  </si>
  <si>
    <t>%</t>
  </si>
  <si>
    <t>Standard General &amp; Administrative Support</t>
  </si>
  <si>
    <t>Total G&amp;A Percentage</t>
  </si>
  <si>
    <t>Step 2. Add in Program Related Expenses</t>
  </si>
  <si>
    <t>Program Support</t>
  </si>
  <si>
    <t>Utilization and Absence</t>
  </si>
  <si>
    <t>Total Program Related Expenses</t>
  </si>
  <si>
    <t>Step 3. Total Program Related Expenses and G&amp;A Support</t>
  </si>
  <si>
    <t>Total of Step 1 and 2</t>
  </si>
  <si>
    <t>Step 1: Select County of Residence</t>
  </si>
  <si>
    <t>County of Residence</t>
  </si>
  <si>
    <t>Cook</t>
  </si>
  <si>
    <t>Region</t>
  </si>
  <si>
    <t>RVF</t>
  </si>
  <si>
    <t>COR Lead Agency</t>
  </si>
  <si>
    <t xml:space="preserve">MSA Region </t>
  </si>
  <si>
    <t>Select County</t>
  </si>
  <si>
    <t>Unspecified Region</t>
  </si>
  <si>
    <t>-</t>
  </si>
  <si>
    <t>Aitkin</t>
  </si>
  <si>
    <t>Northeast Region</t>
  </si>
  <si>
    <t>Anoka</t>
  </si>
  <si>
    <t>Metro Region</t>
  </si>
  <si>
    <t>Becker</t>
  </si>
  <si>
    <t>Northwest Region</t>
  </si>
  <si>
    <t>Beltrami</t>
  </si>
  <si>
    <t>Benton</t>
  </si>
  <si>
    <t>St. Cloud Region</t>
  </si>
  <si>
    <t>Big Stone</t>
  </si>
  <si>
    <t>Southwest Region</t>
  </si>
  <si>
    <t>Blue Earth</t>
  </si>
  <si>
    <t>Mankato Region</t>
  </si>
  <si>
    <t>Brown</t>
  </si>
  <si>
    <t>Southeast Region</t>
  </si>
  <si>
    <t>Carlton</t>
  </si>
  <si>
    <t>Duluth Region</t>
  </si>
  <si>
    <t>Carver</t>
  </si>
  <si>
    <t>Cass</t>
  </si>
  <si>
    <t>Chippewa</t>
  </si>
  <si>
    <t>Chisago</t>
  </si>
  <si>
    <t>Clay</t>
  </si>
  <si>
    <t>Fargo Region</t>
  </si>
  <si>
    <t>Clearwater</t>
  </si>
  <si>
    <t>Cottonwood</t>
  </si>
  <si>
    <t>Crow Wing</t>
  </si>
  <si>
    <t>Dakota</t>
  </si>
  <si>
    <t>Dodge</t>
  </si>
  <si>
    <t>Rochester Region</t>
  </si>
  <si>
    <t>Douglas</t>
  </si>
  <si>
    <t>Faribault</t>
  </si>
  <si>
    <t>Fillmore</t>
  </si>
  <si>
    <t>Freeborn</t>
  </si>
  <si>
    <t>Goodhue</t>
  </si>
  <si>
    <t>Grant</t>
  </si>
  <si>
    <t>Hennepin</t>
  </si>
  <si>
    <t>Houston</t>
  </si>
  <si>
    <t>Lacrosse Region</t>
  </si>
  <si>
    <t>Hubbard</t>
  </si>
  <si>
    <t>Isanti</t>
  </si>
  <si>
    <t>Itasca</t>
  </si>
  <si>
    <t>Jackson</t>
  </si>
  <si>
    <t>Kanabec</t>
  </si>
  <si>
    <t>Kandiyohi</t>
  </si>
  <si>
    <t>Kittson</t>
  </si>
  <si>
    <t>Koochiching</t>
  </si>
  <si>
    <t>Lac Qui Parle</t>
  </si>
  <si>
    <t>Lake</t>
  </si>
  <si>
    <t>Lake of the Woods</t>
  </si>
  <si>
    <t>Le Sueur</t>
  </si>
  <si>
    <t>Lincoln</t>
  </si>
  <si>
    <t>Lyon</t>
  </si>
  <si>
    <t>Mc Leod</t>
  </si>
  <si>
    <t>Mahnomen</t>
  </si>
  <si>
    <t>Marshall</t>
  </si>
  <si>
    <t>Martin</t>
  </si>
  <si>
    <t>Meeker</t>
  </si>
  <si>
    <t>Mille Lacs</t>
  </si>
  <si>
    <t>Morrison</t>
  </si>
  <si>
    <t>Mower</t>
  </si>
  <si>
    <t>Murray</t>
  </si>
  <si>
    <t>Nicollet</t>
  </si>
  <si>
    <t>Nobles</t>
  </si>
  <si>
    <t>Norman</t>
  </si>
  <si>
    <t>Olmsted</t>
  </si>
  <si>
    <t>Otter Tail</t>
  </si>
  <si>
    <t>Pennington</t>
  </si>
  <si>
    <t>Pine</t>
  </si>
  <si>
    <t>Pipestone</t>
  </si>
  <si>
    <t>Polk</t>
  </si>
  <si>
    <t>Grand Forks Region</t>
  </si>
  <si>
    <t>Pope</t>
  </si>
  <si>
    <t>Ramsey</t>
  </si>
  <si>
    <t>Red Lake</t>
  </si>
  <si>
    <t>Redwood</t>
  </si>
  <si>
    <t>Renville</t>
  </si>
  <si>
    <t>Rice</t>
  </si>
  <si>
    <t>Rock</t>
  </si>
  <si>
    <t>Roseau</t>
  </si>
  <si>
    <t>St. Louis</t>
  </si>
  <si>
    <t>Scott</t>
  </si>
  <si>
    <t>Sherburne</t>
  </si>
  <si>
    <t>Sibley</t>
  </si>
  <si>
    <t>Stearns</t>
  </si>
  <si>
    <t>Steele</t>
  </si>
  <si>
    <t>Stevens</t>
  </si>
  <si>
    <t>Swift</t>
  </si>
  <si>
    <t>Todd</t>
  </si>
  <si>
    <t>Traverse</t>
  </si>
  <si>
    <t>Wabasha</t>
  </si>
  <si>
    <t>Wadena</t>
  </si>
  <si>
    <t>Waseca</t>
  </si>
  <si>
    <t>Washington</t>
  </si>
  <si>
    <t>Watonwan</t>
  </si>
  <si>
    <t>Wilkin</t>
  </si>
  <si>
    <t>Winona</t>
  </si>
  <si>
    <t>Wright</t>
  </si>
  <si>
    <t>Yellow Medicine</t>
  </si>
  <si>
    <t>Leech Lake Tribe</t>
  </si>
  <si>
    <t>White Earth Tribe</t>
  </si>
  <si>
    <t>Upper Sioux Tribe</t>
  </si>
  <si>
    <t>Shakopee Tribe</t>
  </si>
  <si>
    <t>Lower Sioux Tribe</t>
  </si>
  <si>
    <t>Mille Lacs Band Tribe</t>
  </si>
  <si>
    <t>Bois Forte Tribe</t>
  </si>
  <si>
    <t>Fond du Lac Tribe</t>
  </si>
  <si>
    <t>Red Lake Tribe</t>
  </si>
  <si>
    <t>Grand Portage Tribe</t>
  </si>
  <si>
    <t>Prairie Island Tribe</t>
  </si>
  <si>
    <t>INTEGRATED COMMUNITY SUPPORT FRAMEWORK</t>
  </si>
  <si>
    <t>Direct Staffing</t>
  </si>
  <si>
    <t>Rate Calculation:</t>
  </si>
  <si>
    <t>Total costs for individual and shared staffing</t>
  </si>
  <si>
    <t>Employee Related Expenses</t>
  </si>
  <si>
    <t>Total Benefit Percentage</t>
  </si>
  <si>
    <t>Client Programming &amp; Supports</t>
  </si>
  <si>
    <t>Total Program Support Annual Standard</t>
  </si>
  <si>
    <t>Total Program Related Expenses Percentage</t>
  </si>
  <si>
    <t>Regional Variance</t>
  </si>
  <si>
    <t>Regional Variance Factor</t>
  </si>
  <si>
    <t>Daily Rate</t>
  </si>
  <si>
    <t>Budget Neutrality Factor</t>
  </si>
  <si>
    <t>Daily Budget Neutrality</t>
  </si>
  <si>
    <t>Total Daily Rate</t>
  </si>
  <si>
    <t>4/1/2014 COLA</t>
  </si>
  <si>
    <t>Cost of Living Adjustment</t>
  </si>
  <si>
    <t>Post 4/1/14 COLA Total Daily Rate</t>
  </si>
  <si>
    <t>7/1/2014 COLA</t>
  </si>
  <si>
    <t>Post 7/1/14 COLA Total Daily Rate</t>
  </si>
  <si>
    <t>7/1/2015 COLA</t>
  </si>
  <si>
    <t>Post 7/1/15 COLA Total Daily Rate</t>
  </si>
  <si>
    <t>Date</t>
  </si>
  <si>
    <t>Update</t>
  </si>
  <si>
    <t>Version 1</t>
  </si>
  <si>
    <t>implementation version</t>
  </si>
  <si>
    <t>Updated to reflect 4/1/2014 COLA increase of 1%</t>
  </si>
  <si>
    <t>Version 2</t>
  </si>
  <si>
    <t>Updated to reflect 7/1/2014 COLA increase of 5%</t>
  </si>
  <si>
    <t>Version 3</t>
  </si>
  <si>
    <t>7/1/15 COLA increase of 1% added</t>
  </si>
  <si>
    <t>Version 4</t>
  </si>
  <si>
    <t>Regional Variance Factor added</t>
  </si>
  <si>
    <t>Version 5</t>
  </si>
  <si>
    <t>Updates to Shared Staff for Overnight Awake Staff</t>
  </si>
  <si>
    <t>Version 6</t>
  </si>
  <si>
    <t>Updates to Wages/Components for 7/1/17 legislation</t>
  </si>
  <si>
    <t>Version 7</t>
  </si>
  <si>
    <t>Individual in-person staff hours</t>
  </si>
  <si>
    <t>Step 4. Add INDIVIDUAL IN-PERSON staff hours</t>
  </si>
  <si>
    <t>Step 5. Add INDIVIDUAL REMOTE staff hours</t>
  </si>
  <si>
    <t>Version 13</t>
  </si>
  <si>
    <t>Implementation version( Reused available framework and modified)</t>
  </si>
  <si>
    <t>Old Framework</t>
  </si>
  <si>
    <t>No Change</t>
  </si>
  <si>
    <t>Version 14</t>
  </si>
  <si>
    <t>Update Total direct care staff wage,
supervisor wage,
programming and support component</t>
  </si>
  <si>
    <t>Version 15</t>
  </si>
  <si>
    <t>Updated RVF</t>
  </si>
  <si>
    <t>Version 16</t>
  </si>
  <si>
    <t>No change</t>
  </si>
  <si>
    <t>Version 17</t>
  </si>
  <si>
    <t>Changes to Direct Staffing, Transportation,Client Programming</t>
  </si>
  <si>
    <t>Version 18</t>
  </si>
  <si>
    <t>Version 19</t>
  </si>
  <si>
    <t>increase dc wage, sup wage, client prog/support</t>
  </si>
  <si>
    <t>Version 20</t>
  </si>
  <si>
    <t>update dc wage, sup wage, client prog/support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</si>
</sst>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44" formatCode="_(&quot;$&quot;* #,##0.00_);_(&quot;$&quot;* \(#,##0.00\);_(&quot;$&quot;* &quot;-&quot;??_);_(@_)"/>
    <numFmt numFmtId="43" formatCode="_(* #,##0.00_);_(* \(#,##0.00\);_(* &quot;-&quot;??_);_(@_)"/>
    <numFmt numFmtId="164" formatCode="_(* #,##0_);_(* \(#,##0\);_(* &quot;-&quot;??_);_(@_)"/>
    <numFmt numFmtId="165" formatCode="0.0%"/>
    <numFmt numFmtId="166" formatCode="0.000"/>
    <numFmt numFmtId="167" formatCode="#,##0.00_);_(*(#,##0.00\);_(* &quot;-&quot;??_);_(@_)"/>
  </numFmts>
  <fonts count="13" x14ac:knownFonts="1">
    <font>
      <sz val="10"/>
      <name val="Arial"/>
    </font>
    <font>
      <sz val="10"/>
      <name val="Arial"/>
      <family val="2"/>
    </font>
    <font>
      <sz val="8"/>
      <name val="Arial"/>
      <family val="2"/>
    </font>
    <font>
      <b/>
      <sz val="10"/>
      <name val="Arial"/>
      <family val="2"/>
    </font>
    <font>
      <b/>
      <i/>
      <sz val="12"/>
      <name val="Arial"/>
      <family val="2"/>
    </font>
    <font>
      <sz val="10"/>
      <color indexed="9"/>
      <name val="Arial"/>
      <family val="2"/>
    </font>
    <font>
      <b/>
      <sz val="11"/>
      <color rgb="FF000000"/>
      <name val="Calibri"/>
      <family val="2"/>
      <scheme val="minor"/>
    </font>
    <font>
      <sz val="11"/>
      <color rgb="FF000000"/>
      <name val="Calibri"/>
      <family val="2"/>
      <scheme val="minor"/>
    </font>
    <font>
      <sz val="10"/>
      <color theme="1"/>
      <name val="Arial"/>
      <family val="2"/>
    </font>
    <font>
      <sz val="10"/>
      <color rgb="FFFF0000"/>
      <name val="Arial"/>
      <family val="2"/>
    </font>
    <font>
      <sz val="11"/>
      <color rgb="FFFF0000"/>
      <name val="Arial"/>
      <family val="2"/>
    </font>
    <font>
      <sz val="10"/>
      <color theme="0"/>
      <name val="Arial"/>
      <family val="2"/>
    </font>
    <font>
      <sz val="8"/>
      <name val="Arial"/>
      <family val="2"/>
    </font>
  </fonts>
  <fills count="12">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9"/>
        <bgColor indexed="9"/>
      </patternFill>
    </fill>
    <fill>
      <patternFill patternType="solid">
        <fgColor theme="0"/>
        <bgColor indexed="64"/>
      </patternFill>
    </fill>
    <fill>
      <patternFill patternType="solid">
        <fgColor rgb="FFFFFF99"/>
        <bgColor indexed="64"/>
      </patternFill>
    </fill>
    <fill>
      <patternFill patternType="solid">
        <fgColor theme="0" tint="-0.14999847407452621"/>
        <bgColor indexed="64"/>
      </patternFill>
    </fill>
    <fill>
      <patternFill patternType="solid">
        <fgColor theme="0"/>
        <bgColor indexed="9"/>
      </patternFill>
    </fill>
    <fill>
      <patternFill patternType="solid">
        <fgColor theme="0" tint="-0.249977111117893"/>
        <bgColor indexed="64"/>
      </patternFill>
    </fill>
    <fill>
      <patternFill patternType="solid">
        <fgColor rgb="FFFFFF00"/>
        <bgColor indexed="64"/>
      </patternFill>
    </fill>
    <fill>
      <patternFill patternType="solid">
        <fgColor theme="8"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cellStyleXfs>
  <cellXfs count="201">
    <xf numFmtId="0" fontId="0" fillId="0" borderId="0" xfId="0"/>
    <xf numFmtId="164" fontId="0" fillId="2" borderId="1" xfId="1" applyNumberFormat="1" applyFont="1" applyFill="1" applyBorder="1"/>
    <xf numFmtId="0" fontId="0" fillId="3" borderId="0" xfId="0" applyFill="1"/>
    <xf numFmtId="0" fontId="0" fillId="3" borderId="0" xfId="0" applyFill="1" applyBorder="1"/>
    <xf numFmtId="0" fontId="3" fillId="3" borderId="0" xfId="0" applyFont="1" applyFill="1"/>
    <xf numFmtId="9" fontId="0" fillId="3" borderId="0" xfId="5" applyFont="1" applyFill="1"/>
    <xf numFmtId="0" fontId="0" fillId="3" borderId="2" xfId="0" applyFill="1" applyBorder="1"/>
    <xf numFmtId="0" fontId="0" fillId="3" borderId="3" xfId="0" applyFill="1" applyBorder="1"/>
    <xf numFmtId="0" fontId="0" fillId="3" borderId="4" xfId="0" applyFill="1" applyBorder="1"/>
    <xf numFmtId="9" fontId="3" fillId="2" borderId="1" xfId="0" applyNumberFormat="1" applyFont="1" applyFill="1" applyBorder="1" applyAlignment="1">
      <alignment horizontal="right"/>
    </xf>
    <xf numFmtId="0" fontId="4" fillId="3" borderId="0" xfId="0" applyFont="1" applyFill="1" applyAlignment="1"/>
    <xf numFmtId="0" fontId="5" fillId="3" borderId="0" xfId="0" applyFont="1" applyFill="1"/>
    <xf numFmtId="0" fontId="3" fillId="3" borderId="1" xfId="0" applyFont="1" applyFill="1" applyBorder="1"/>
    <xf numFmtId="10" fontId="3" fillId="0" borderId="1" xfId="0" applyNumberFormat="1" applyFont="1" applyFill="1" applyBorder="1"/>
    <xf numFmtId="0" fontId="0" fillId="0" borderId="0" xfId="0" applyFill="1"/>
    <xf numFmtId="0" fontId="1" fillId="3" borderId="5" xfId="0" applyFont="1" applyFill="1" applyBorder="1" applyAlignment="1"/>
    <xf numFmtId="0" fontId="5" fillId="0" borderId="0" xfId="0" applyFont="1" applyFill="1"/>
    <xf numFmtId="44" fontId="0" fillId="3" borderId="0" xfId="0" applyNumberFormat="1" applyFill="1" applyBorder="1"/>
    <xf numFmtId="44" fontId="0" fillId="3" borderId="0" xfId="2" applyFont="1" applyFill="1" applyBorder="1"/>
    <xf numFmtId="0" fontId="1" fillId="3" borderId="1" xfId="0" applyFont="1" applyFill="1" applyBorder="1"/>
    <xf numFmtId="0" fontId="3" fillId="3" borderId="0" xfId="0" applyFont="1" applyFill="1" applyBorder="1"/>
    <xf numFmtId="44" fontId="1" fillId="0" borderId="1" xfId="2" applyFont="1" applyFill="1" applyBorder="1" applyAlignment="1" applyProtection="1">
      <alignment horizontal="right"/>
    </xf>
    <xf numFmtId="44" fontId="1" fillId="3" borderId="1" xfId="0" applyNumberFormat="1" applyFont="1" applyFill="1" applyBorder="1"/>
    <xf numFmtId="10" fontId="0" fillId="0" borderId="1" xfId="5" applyNumberFormat="1" applyFont="1" applyFill="1" applyBorder="1"/>
    <xf numFmtId="10" fontId="0" fillId="0" borderId="1" xfId="0" applyNumberFormat="1" applyFill="1" applyBorder="1"/>
    <xf numFmtId="165" fontId="3" fillId="0" borderId="0" xfId="5" applyNumberFormat="1" applyFont="1" applyFill="1" applyBorder="1" applyAlignment="1" applyProtection="1">
      <alignment horizontal="right"/>
    </xf>
    <xf numFmtId="0" fontId="5" fillId="3" borderId="0" xfId="0" applyFont="1" applyFill="1" applyProtection="1"/>
    <xf numFmtId="164" fontId="0" fillId="3" borderId="0" xfId="1" applyNumberFormat="1" applyFont="1" applyFill="1" applyProtection="1"/>
    <xf numFmtId="44" fontId="0" fillId="3" borderId="0" xfId="2" applyFont="1" applyFill="1" applyProtection="1"/>
    <xf numFmtId="0" fontId="0" fillId="3" borderId="0" xfId="0" applyFill="1" applyProtection="1"/>
    <xf numFmtId="0" fontId="3" fillId="3" borderId="0" xfId="0" applyFont="1" applyFill="1" applyAlignment="1" applyProtection="1">
      <alignment horizontal="left"/>
    </xf>
    <xf numFmtId="44" fontId="1" fillId="3" borderId="0" xfId="2" applyFont="1" applyFill="1" applyProtection="1"/>
    <xf numFmtId="164" fontId="1" fillId="3" borderId="0" xfId="1" applyNumberFormat="1" applyFont="1" applyFill="1" applyProtection="1"/>
    <xf numFmtId="0" fontId="3" fillId="3" borderId="0" xfId="0" applyFont="1" applyFill="1" applyProtection="1"/>
    <xf numFmtId="44" fontId="1" fillId="2" borderId="1" xfId="2" applyFont="1" applyFill="1" applyBorder="1" applyProtection="1"/>
    <xf numFmtId="164" fontId="1" fillId="2" borderId="1" xfId="1" applyNumberFormat="1" applyFont="1" applyFill="1" applyBorder="1" applyProtection="1"/>
    <xf numFmtId="44" fontId="1" fillId="0" borderId="1" xfId="2" applyFont="1" applyFill="1" applyBorder="1" applyAlignment="1" applyProtection="1">
      <alignment horizontal="right" vertical="top"/>
    </xf>
    <xf numFmtId="0" fontId="0" fillId="2" borderId="1" xfId="0" applyFill="1" applyBorder="1" applyAlignment="1" applyProtection="1"/>
    <xf numFmtId="164" fontId="1" fillId="5" borderId="0" xfId="1" applyNumberFormat="1" applyFont="1" applyFill="1" applyBorder="1" applyAlignment="1" applyProtection="1">
      <alignment horizontal="right" vertical="top"/>
    </xf>
    <xf numFmtId="0" fontId="1" fillId="2" borderId="5" xfId="0" applyFont="1" applyFill="1" applyBorder="1" applyAlignment="1" applyProtection="1"/>
    <xf numFmtId="0" fontId="1" fillId="2" borderId="6" xfId="0" applyFont="1" applyFill="1" applyBorder="1" applyAlignment="1" applyProtection="1"/>
    <xf numFmtId="0" fontId="1" fillId="2" borderId="1" xfId="0" applyFont="1" applyFill="1" applyBorder="1" applyProtection="1"/>
    <xf numFmtId="9" fontId="1" fillId="3" borderId="5" xfId="5" applyFont="1" applyFill="1" applyBorder="1" applyAlignment="1" applyProtection="1"/>
    <xf numFmtId="9" fontId="1" fillId="3" borderId="5" xfId="5" applyFill="1" applyBorder="1" applyAlignment="1" applyProtection="1"/>
    <xf numFmtId="44" fontId="1" fillId="3" borderId="1" xfId="2" applyFill="1" applyBorder="1" applyProtection="1"/>
    <xf numFmtId="0" fontId="3" fillId="3" borderId="4" xfId="0" applyFont="1" applyFill="1" applyBorder="1" applyAlignment="1" applyProtection="1"/>
    <xf numFmtId="44" fontId="1" fillId="2" borderId="1" xfId="2" applyFont="1" applyFill="1" applyBorder="1" applyAlignment="1" applyProtection="1">
      <alignment horizontal="center" wrapText="1"/>
    </xf>
    <xf numFmtId="164" fontId="1" fillId="2" borderId="1" xfId="1" applyNumberFormat="1" applyFont="1" applyFill="1" applyBorder="1" applyAlignment="1" applyProtection="1">
      <alignment horizontal="center" wrapText="1"/>
    </xf>
    <xf numFmtId="0" fontId="1" fillId="3" borderId="1" xfId="0" applyFont="1" applyFill="1" applyBorder="1" applyProtection="1"/>
    <xf numFmtId="0" fontId="3" fillId="3" borderId="0" xfId="0" applyFont="1" applyFill="1" applyBorder="1" applyAlignment="1" applyProtection="1"/>
    <xf numFmtId="0" fontId="0" fillId="2" borderId="1" xfId="0" applyFill="1" applyBorder="1" applyProtection="1"/>
    <xf numFmtId="10" fontId="1" fillId="0" borderId="5" xfId="5" applyNumberFormat="1" applyFill="1" applyBorder="1" applyAlignment="1" applyProtection="1"/>
    <xf numFmtId="9" fontId="1" fillId="3" borderId="0" xfId="5" applyFont="1" applyFill="1" applyBorder="1" applyAlignment="1" applyProtection="1">
      <alignment horizontal="right"/>
    </xf>
    <xf numFmtId="9" fontId="1" fillId="3" borderId="0" xfId="5" applyFill="1" applyBorder="1" applyAlignment="1" applyProtection="1">
      <alignment horizontal="right"/>
    </xf>
    <xf numFmtId="0" fontId="0" fillId="3" borderId="0" xfId="0" applyFill="1" applyBorder="1" applyAlignment="1" applyProtection="1">
      <alignment horizontal="left"/>
    </xf>
    <xf numFmtId="0" fontId="4" fillId="3" borderId="0" xfId="0" applyFont="1" applyFill="1" applyAlignment="1" applyProtection="1">
      <alignment horizontal="left"/>
    </xf>
    <xf numFmtId="0" fontId="4" fillId="3" borderId="0" xfId="0" applyFont="1" applyFill="1" applyAlignment="1">
      <alignment horizontal="left"/>
    </xf>
    <xf numFmtId="0" fontId="3" fillId="3" borderId="0" xfId="0" applyFont="1" applyFill="1" applyAlignment="1">
      <alignment horizontal="left"/>
    </xf>
    <xf numFmtId="0" fontId="3" fillId="0" borderId="0" xfId="0" applyFont="1" applyFill="1" applyAlignment="1">
      <alignment horizontal="left"/>
    </xf>
    <xf numFmtId="0" fontId="1" fillId="0" borderId="0" xfId="0" applyFont="1" applyFill="1" applyAlignment="1">
      <alignment horizontal="left"/>
    </xf>
    <xf numFmtId="39" fontId="1" fillId="6" borderId="1" xfId="1" applyNumberFormat="1" applyFont="1" applyFill="1" applyBorder="1" applyAlignment="1" applyProtection="1">
      <alignment horizontal="right" vertical="top"/>
      <protection locked="0"/>
    </xf>
    <xf numFmtId="14" fontId="0" fillId="0" borderId="0" xfId="0" applyNumberFormat="1"/>
    <xf numFmtId="0" fontId="0" fillId="0" borderId="0" xfId="0" applyAlignment="1">
      <alignment horizontal="left"/>
    </xf>
    <xf numFmtId="0" fontId="6" fillId="7" borderId="15" xfId="0" applyFont="1" applyFill="1" applyBorder="1" applyAlignment="1">
      <alignment vertical="center"/>
    </xf>
    <xf numFmtId="0" fontId="6" fillId="7" borderId="15" xfId="0" applyFont="1" applyFill="1" applyBorder="1" applyAlignment="1">
      <alignment horizontal="left" vertical="center"/>
    </xf>
    <xf numFmtId="0" fontId="7" fillId="5" borderId="15" xfId="0" applyFont="1" applyFill="1" applyBorder="1" applyAlignment="1">
      <alignment vertical="center"/>
    </xf>
    <xf numFmtId="0" fontId="7" fillId="5" borderId="15" xfId="0" quotePrefix="1" applyFont="1" applyFill="1" applyBorder="1" applyAlignment="1">
      <alignment horizontal="left" vertical="center"/>
    </xf>
    <xf numFmtId="0" fontId="7" fillId="0" borderId="15" xfId="0" applyFont="1" applyBorder="1" applyAlignment="1">
      <alignment vertical="center"/>
    </xf>
    <xf numFmtId="0" fontId="0" fillId="0" borderId="15" xfId="0" applyFont="1" applyBorder="1" applyAlignment="1">
      <alignment vertical="top"/>
    </xf>
    <xf numFmtId="0" fontId="1" fillId="3" borderId="0" xfId="0" applyFont="1" applyFill="1" applyBorder="1" applyAlignment="1"/>
    <xf numFmtId="0" fontId="3" fillId="4" borderId="0" xfId="0" applyFont="1" applyFill="1"/>
    <xf numFmtId="165" fontId="1" fillId="0" borderId="0" xfId="5" applyNumberFormat="1" applyFont="1" applyFill="1" applyProtection="1"/>
    <xf numFmtId="44" fontId="8" fillId="4" borderId="0" xfId="0" applyNumberFormat="1" applyFont="1" applyFill="1"/>
    <xf numFmtId="0" fontId="0" fillId="4" borderId="0" xfId="0" applyFill="1"/>
    <xf numFmtId="0" fontId="1" fillId="4" borderId="1" xfId="0" applyFont="1" applyFill="1" applyBorder="1"/>
    <xf numFmtId="10" fontId="1" fillId="8" borderId="1" xfId="5" applyNumberFormat="1" applyFont="1" applyFill="1" applyBorder="1"/>
    <xf numFmtId="0" fontId="8" fillId="4" borderId="0" xfId="0" applyFont="1" applyFill="1"/>
    <xf numFmtId="44" fontId="8" fillId="8" borderId="0" xfId="2" applyFont="1" applyFill="1"/>
    <xf numFmtId="44" fontId="3" fillId="5" borderId="1" xfId="0" applyNumberFormat="1" applyFont="1" applyFill="1" applyBorder="1" applyProtection="1"/>
    <xf numFmtId="9" fontId="1" fillId="3" borderId="6" xfId="5" applyFill="1" applyBorder="1" applyAlignment="1" applyProtection="1"/>
    <xf numFmtId="44" fontId="0" fillId="3" borderId="1" xfId="0" applyNumberFormat="1" applyFill="1" applyBorder="1" applyProtection="1"/>
    <xf numFmtId="0" fontId="1" fillId="3" borderId="0" xfId="0" applyFont="1" applyFill="1" applyProtection="1"/>
    <xf numFmtId="44" fontId="1" fillId="0" borderId="1" xfId="2" applyFill="1" applyBorder="1" applyProtection="1"/>
    <xf numFmtId="0" fontId="3" fillId="0" borderId="0" xfId="0" applyFont="1" applyFill="1" applyBorder="1"/>
    <xf numFmtId="0" fontId="1" fillId="0" borderId="1" xfId="0" applyFont="1" applyFill="1" applyBorder="1"/>
    <xf numFmtId="0" fontId="3" fillId="0" borderId="1" xfId="0" applyFont="1" applyFill="1" applyBorder="1"/>
    <xf numFmtId="44" fontId="1" fillId="0" borderId="1" xfId="0" applyNumberFormat="1" applyFont="1" applyFill="1" applyBorder="1"/>
    <xf numFmtId="0" fontId="9" fillId="5" borderId="0" xfId="0" applyFont="1" applyFill="1"/>
    <xf numFmtId="164" fontId="1" fillId="3" borderId="0" xfId="1" applyNumberFormat="1" applyFont="1" applyFill="1" applyBorder="1" applyProtection="1"/>
    <xf numFmtId="0" fontId="0" fillId="3" borderId="0" xfId="0" applyFill="1" applyBorder="1" applyProtection="1"/>
    <xf numFmtId="164" fontId="1" fillId="5" borderId="0" xfId="1" applyNumberFormat="1" applyFont="1" applyFill="1" applyBorder="1" applyProtection="1"/>
    <xf numFmtId="0" fontId="0" fillId="5" borderId="0" xfId="0" applyFill="1" applyBorder="1" applyProtection="1"/>
    <xf numFmtId="0" fontId="0" fillId="5" borderId="0" xfId="0" applyFill="1" applyBorder="1" applyAlignment="1" applyProtection="1">
      <protection locked="0"/>
    </xf>
    <xf numFmtId="0" fontId="5" fillId="5" borderId="0" xfId="0" applyFont="1" applyFill="1" applyBorder="1" applyProtection="1"/>
    <xf numFmtId="0" fontId="0" fillId="2" borderId="1" xfId="0" applyFill="1" applyBorder="1" applyAlignment="1" applyProtection="1">
      <alignment horizontal="center"/>
    </xf>
    <xf numFmtId="0" fontId="0" fillId="6" borderId="1" xfId="0" applyFill="1" applyBorder="1" applyAlignment="1" applyProtection="1">
      <alignment horizontal="center"/>
      <protection locked="0"/>
    </xf>
    <xf numFmtId="0" fontId="3" fillId="3" borderId="0" xfId="4" applyFont="1" applyFill="1" applyProtection="1"/>
    <xf numFmtId="0" fontId="10" fillId="3" borderId="0" xfId="4" applyFont="1" applyFill="1" applyProtection="1"/>
    <xf numFmtId="39" fontId="1" fillId="0" borderId="1" xfId="1" applyNumberFormat="1" applyFont="1" applyFill="1" applyBorder="1" applyAlignment="1" applyProtection="1">
      <alignment horizontal="right" vertical="top"/>
    </xf>
    <xf numFmtId="0" fontId="0" fillId="0" borderId="0" xfId="0" applyProtection="1"/>
    <xf numFmtId="164" fontId="1" fillId="9" borderId="7" xfId="1" applyNumberFormat="1" applyFont="1" applyFill="1" applyBorder="1" applyAlignment="1" applyProtection="1">
      <alignment horizontal="center" wrapText="1"/>
    </xf>
    <xf numFmtId="39" fontId="1" fillId="0" borderId="1" xfId="1" applyNumberFormat="1" applyFont="1" applyFill="1" applyBorder="1" applyAlignment="1" applyProtection="1">
      <alignment horizontal="right" vertical="top"/>
      <protection locked="0"/>
    </xf>
    <xf numFmtId="44" fontId="1" fillId="0" borderId="0" xfId="0" applyNumberFormat="1" applyFont="1" applyFill="1" applyBorder="1" applyAlignment="1" applyProtection="1">
      <alignment horizontal="left"/>
    </xf>
    <xf numFmtId="0" fontId="1" fillId="5" borderId="0" xfId="1" applyNumberFormat="1" applyFont="1" applyFill="1" applyBorder="1" applyAlignment="1" applyProtection="1">
      <alignment horizontal="right" vertical="top"/>
    </xf>
    <xf numFmtId="44" fontId="0" fillId="0" borderId="0" xfId="2" applyFont="1" applyFill="1" applyBorder="1" applyAlignment="1" applyProtection="1">
      <alignment horizontal="center"/>
    </xf>
    <xf numFmtId="0" fontId="5" fillId="5" borderId="0" xfId="0" applyFont="1" applyFill="1" applyProtection="1"/>
    <xf numFmtId="0" fontId="1" fillId="5" borderId="0" xfId="0" applyFont="1" applyFill="1" applyAlignment="1" applyProtection="1">
      <alignment horizontal="left" wrapText="1"/>
    </xf>
    <xf numFmtId="0" fontId="0" fillId="5" borderId="0" xfId="0" applyFill="1" applyProtection="1"/>
    <xf numFmtId="0" fontId="11" fillId="5" borderId="0" xfId="0" applyFont="1" applyFill="1" applyProtection="1">
      <protection hidden="1"/>
    </xf>
    <xf numFmtId="44" fontId="1" fillId="9" borderId="1" xfId="2" applyFont="1" applyFill="1" applyBorder="1" applyProtection="1"/>
    <xf numFmtId="164" fontId="1" fillId="9" borderId="1" xfId="1" applyNumberFormat="1" applyFont="1" applyFill="1" applyBorder="1" applyProtection="1"/>
    <xf numFmtId="0" fontId="5" fillId="0" borderId="0" xfId="0" applyFont="1" applyFill="1" applyProtection="1"/>
    <xf numFmtId="44" fontId="1" fillId="0" borderId="8" xfId="2" applyFont="1" applyFill="1" applyBorder="1" applyAlignment="1" applyProtection="1">
      <alignment vertical="top"/>
      <protection locked="0"/>
    </xf>
    <xf numFmtId="14" fontId="0" fillId="10" borderId="0" xfId="0" applyNumberFormat="1" applyFill="1"/>
    <xf numFmtId="0" fontId="0" fillId="10" borderId="0" xfId="0" applyFill="1" applyAlignment="1">
      <alignment wrapText="1"/>
    </xf>
    <xf numFmtId="0" fontId="1" fillId="10" borderId="0" xfId="0" applyFont="1" applyFill="1" applyAlignment="1">
      <alignment wrapText="1"/>
    </xf>
    <xf numFmtId="167" fontId="0" fillId="0" borderId="1" xfId="0" applyNumberFormat="1" applyFill="1" applyBorder="1" applyAlignment="1" applyProtection="1">
      <alignment horizontal="center"/>
    </xf>
    <xf numFmtId="44" fontId="1" fillId="2" borderId="1" xfId="2" applyFont="1" applyFill="1" applyBorder="1" applyAlignment="1">
      <alignment horizontal="center"/>
    </xf>
    <xf numFmtId="0" fontId="1" fillId="3" borderId="0" xfId="0" applyFont="1" applyFill="1"/>
    <xf numFmtId="44" fontId="1" fillId="3" borderId="1" xfId="2" applyFont="1" applyFill="1" applyBorder="1"/>
    <xf numFmtId="10" fontId="1" fillId="3" borderId="1" xfId="0" applyNumberFormat="1" applyFont="1" applyFill="1" applyBorder="1"/>
    <xf numFmtId="10" fontId="1" fillId="3" borderId="1" xfId="5" applyNumberFormat="1" applyFont="1" applyFill="1" applyBorder="1" applyAlignment="1">
      <alignment vertical="top"/>
    </xf>
    <xf numFmtId="10" fontId="1" fillId="3" borderId="0" xfId="5" applyNumberFormat="1" applyFont="1" applyFill="1" applyBorder="1" applyAlignment="1">
      <alignment vertical="top"/>
    </xf>
    <xf numFmtId="8" fontId="1" fillId="6" borderId="1" xfId="2" applyNumberFormat="1" applyFont="1" applyFill="1" applyBorder="1" applyAlignment="1" applyProtection="1">
      <alignment vertical="top"/>
      <protection locked="0"/>
    </xf>
    <xf numFmtId="0" fontId="0" fillId="0" borderId="0" xfId="0" applyAlignment="1">
      <alignment wrapText="1"/>
    </xf>
    <xf numFmtId="0" fontId="1" fillId="0" borderId="0" xfId="0" applyFont="1" applyFill="1"/>
    <xf numFmtId="44" fontId="1" fillId="0" borderId="1" xfId="3" applyFont="1" applyFill="1" applyBorder="1" applyProtection="1"/>
    <xf numFmtId="44" fontId="1" fillId="0" borderId="1" xfId="2" applyFont="1" applyFill="1" applyBorder="1"/>
    <xf numFmtId="44" fontId="1" fillId="0" borderId="1" xfId="2" applyFont="1" applyFill="1" applyBorder="1" applyAlignment="1">
      <alignment vertical="top"/>
    </xf>
    <xf numFmtId="166" fontId="0" fillId="11" borderId="15" xfId="0" applyNumberFormat="1" applyFill="1" applyBorder="1"/>
    <xf numFmtId="0" fontId="0" fillId="11" borderId="0" xfId="0" applyFill="1"/>
    <xf numFmtId="166" fontId="0" fillId="11" borderId="0" xfId="0" applyNumberFormat="1" applyFill="1"/>
    <xf numFmtId="44" fontId="0" fillId="3" borderId="0" xfId="0" applyNumberFormat="1" applyFill="1"/>
    <xf numFmtId="10" fontId="1" fillId="0" borderId="1" xfId="5" applyNumberFormat="1" applyFont="1" applyFill="1" applyBorder="1" applyProtection="1"/>
    <xf numFmtId="44" fontId="1" fillId="0" borderId="1" xfId="2" applyFont="1" applyFill="1" applyBorder="1" applyAlignment="1" applyProtection="1">
      <alignment horizontal="left"/>
    </xf>
    <xf numFmtId="44" fontId="1" fillId="0" borderId="10" xfId="2" applyFont="1" applyFill="1" applyBorder="1" applyAlignment="1" applyProtection="1">
      <alignment horizontal="center" vertical="top"/>
    </xf>
    <xf numFmtId="44" fontId="1" fillId="0" borderId="8" xfId="2" applyFont="1" applyFill="1" applyBorder="1" applyAlignment="1" applyProtection="1">
      <alignment horizontal="center" vertical="top"/>
    </xf>
    <xf numFmtId="0" fontId="1" fillId="5" borderId="5" xfId="4" applyFont="1" applyFill="1" applyBorder="1" applyAlignment="1" applyProtection="1">
      <alignment horizontal="left"/>
    </xf>
    <xf numFmtId="0" fontId="1" fillId="5" borderId="9" xfId="4" applyFont="1" applyFill="1" applyBorder="1" applyAlignment="1" applyProtection="1">
      <alignment horizontal="left"/>
    </xf>
    <xf numFmtId="0" fontId="1" fillId="7" borderId="5" xfId="4" applyFont="1" applyFill="1" applyBorder="1" applyAlignment="1" applyProtection="1">
      <alignment horizontal="left"/>
    </xf>
    <xf numFmtId="0" fontId="1" fillId="7" borderId="9" xfId="4" applyFont="1" applyFill="1" applyBorder="1" applyAlignment="1" applyProtection="1">
      <alignment horizontal="left"/>
    </xf>
    <xf numFmtId="0" fontId="0" fillId="2" borderId="5" xfId="0" applyFill="1" applyBorder="1" applyAlignment="1" applyProtection="1">
      <alignment horizontal="left"/>
    </xf>
    <xf numFmtId="0" fontId="0" fillId="2" borderId="9" xfId="0" applyFill="1" applyBorder="1" applyAlignment="1" applyProtection="1">
      <alignment horizontal="left"/>
    </xf>
    <xf numFmtId="0" fontId="8" fillId="3" borderId="5" xfId="0" applyFont="1" applyFill="1" applyBorder="1" applyAlignment="1" applyProtection="1">
      <alignment horizontal="left"/>
    </xf>
    <xf numFmtId="0" fontId="8" fillId="3" borderId="9" xfId="0" applyFont="1" applyFill="1" applyBorder="1" applyAlignment="1" applyProtection="1">
      <alignment horizontal="left"/>
    </xf>
    <xf numFmtId="0" fontId="3" fillId="5" borderId="4" xfId="0" applyFont="1" applyFill="1" applyBorder="1" applyAlignment="1" applyProtection="1">
      <alignment horizontal="left"/>
    </xf>
    <xf numFmtId="0" fontId="3" fillId="5" borderId="0" xfId="0" applyFont="1" applyFill="1" applyBorder="1" applyAlignment="1" applyProtection="1">
      <alignment horizontal="left"/>
    </xf>
    <xf numFmtId="164" fontId="1" fillId="2" borderId="5" xfId="1" applyNumberFormat="1" applyFont="1" applyFill="1" applyBorder="1" applyAlignment="1" applyProtection="1">
      <alignment horizontal="center" wrapText="1"/>
    </xf>
    <xf numFmtId="164" fontId="1" fillId="2" borderId="9" xfId="1" applyNumberFormat="1" applyFont="1" applyFill="1" applyBorder="1" applyAlignment="1" applyProtection="1">
      <alignment horizontal="center" wrapText="1"/>
    </xf>
    <xf numFmtId="167" fontId="0" fillId="0" borderId="1" xfId="0" applyNumberFormat="1" applyFill="1" applyBorder="1" applyAlignment="1" applyProtection="1">
      <alignment horizontal="center"/>
    </xf>
    <xf numFmtId="44" fontId="0" fillId="0" borderId="1" xfId="0" applyNumberFormat="1" applyFill="1" applyBorder="1" applyAlignment="1" applyProtection="1">
      <alignment horizontal="center"/>
    </xf>
    <xf numFmtId="0" fontId="3" fillId="0" borderId="4" xfId="0" applyFont="1" applyFill="1" applyBorder="1" applyAlignment="1" applyProtection="1">
      <alignment horizontal="left"/>
    </xf>
    <xf numFmtId="0" fontId="0" fillId="9" borderId="5" xfId="0" applyFill="1" applyBorder="1" applyAlignment="1" applyProtection="1">
      <alignment horizontal="left"/>
    </xf>
    <xf numFmtId="0" fontId="0" fillId="9" borderId="9" xfId="0" applyFill="1" applyBorder="1" applyAlignment="1" applyProtection="1">
      <alignment horizontal="left"/>
    </xf>
    <xf numFmtId="0" fontId="8" fillId="2" borderId="1" xfId="0" applyFont="1" applyFill="1" applyBorder="1" applyAlignment="1" applyProtection="1">
      <alignment horizontal="center" wrapText="1"/>
    </xf>
    <xf numFmtId="0" fontId="3" fillId="2" borderId="1" xfId="0" applyFont="1" applyFill="1" applyBorder="1" applyAlignment="1" applyProtection="1">
      <alignment horizontal="left"/>
    </xf>
    <xf numFmtId="0" fontId="0" fillId="2" borderId="1" xfId="0" applyFill="1" applyBorder="1" applyAlignment="1" applyProtection="1">
      <alignment horizontal="left"/>
    </xf>
    <xf numFmtId="39" fontId="1" fillId="5" borderId="10" xfId="2" applyNumberFormat="1" applyFont="1" applyFill="1" applyBorder="1" applyAlignment="1" applyProtection="1">
      <alignment horizontal="right" vertical="top"/>
    </xf>
    <xf numFmtId="39" fontId="1" fillId="5" borderId="8" xfId="2" applyNumberFormat="1" applyFont="1" applyFill="1" applyBorder="1" applyAlignment="1" applyProtection="1">
      <alignment horizontal="right" vertical="top"/>
    </xf>
    <xf numFmtId="0" fontId="0" fillId="2" borderId="6" xfId="0" applyFill="1" applyBorder="1" applyAlignment="1" applyProtection="1">
      <alignment horizontal="left"/>
    </xf>
    <xf numFmtId="0" fontId="1" fillId="3" borderId="1" xfId="0" applyFont="1" applyFill="1" applyBorder="1" applyAlignment="1" applyProtection="1">
      <alignment horizontal="left"/>
    </xf>
    <xf numFmtId="0" fontId="0" fillId="3" borderId="1" xfId="0" applyFill="1" applyBorder="1" applyAlignment="1" applyProtection="1">
      <alignment horizontal="left"/>
    </xf>
    <xf numFmtId="9" fontId="1" fillId="3" borderId="5" xfId="5" applyFont="1" applyFill="1" applyBorder="1" applyAlignment="1" applyProtection="1">
      <alignment horizontal="right"/>
    </xf>
    <xf numFmtId="9" fontId="1" fillId="3" borderId="6" xfId="5" applyFont="1" applyFill="1" applyBorder="1" applyAlignment="1" applyProtection="1">
      <alignment horizontal="right"/>
    </xf>
    <xf numFmtId="9" fontId="1" fillId="3" borderId="9" xfId="5" applyFont="1" applyFill="1" applyBorder="1" applyAlignment="1" applyProtection="1">
      <alignment horizontal="right"/>
    </xf>
    <xf numFmtId="0" fontId="1" fillId="0" borderId="5" xfId="0" applyFont="1" applyFill="1" applyBorder="1" applyAlignment="1" applyProtection="1">
      <alignment horizontal="left"/>
    </xf>
    <xf numFmtId="0" fontId="0" fillId="0" borderId="9" xfId="0" applyFill="1" applyBorder="1" applyAlignment="1" applyProtection="1">
      <alignment horizontal="left"/>
    </xf>
    <xf numFmtId="0" fontId="0" fillId="3" borderId="0" xfId="0" applyFill="1" applyAlignment="1">
      <alignment horizontal="left"/>
    </xf>
    <xf numFmtId="0" fontId="0" fillId="3" borderId="7" xfId="0" applyFill="1" applyBorder="1" applyAlignment="1">
      <alignment horizontal="left"/>
    </xf>
    <xf numFmtId="0" fontId="0" fillId="3" borderId="11" xfId="0" applyFill="1" applyBorder="1" applyAlignment="1">
      <alignment horizontal="left"/>
    </xf>
    <xf numFmtId="10" fontId="0" fillId="0" borderId="10" xfId="5" applyNumberFormat="1" applyFont="1" applyFill="1" applyBorder="1" applyAlignment="1">
      <alignment horizontal="right" vertical="top"/>
    </xf>
    <xf numFmtId="10" fontId="0" fillId="0" borderId="12" xfId="5" applyNumberFormat="1" applyFont="1" applyFill="1" applyBorder="1" applyAlignment="1">
      <alignment horizontal="right" vertical="top"/>
    </xf>
    <xf numFmtId="10" fontId="0" fillId="0" borderId="8" xfId="5" applyNumberFormat="1" applyFont="1" applyFill="1" applyBorder="1" applyAlignment="1">
      <alignment horizontal="right" vertical="top"/>
    </xf>
    <xf numFmtId="0" fontId="0" fillId="2" borderId="5" xfId="0" applyFill="1" applyBorder="1" applyAlignment="1">
      <alignment horizontal="left"/>
    </xf>
    <xf numFmtId="0" fontId="0" fillId="2" borderId="9" xfId="0" applyFill="1" applyBorder="1" applyAlignment="1">
      <alignment horizontal="left"/>
    </xf>
    <xf numFmtId="0" fontId="0" fillId="3" borderId="13" xfId="0" applyFill="1" applyBorder="1" applyAlignment="1">
      <alignment horizontal="left" vertical="top" wrapText="1"/>
    </xf>
    <xf numFmtId="0" fontId="0" fillId="3" borderId="14" xfId="0" applyFill="1" applyBorder="1" applyAlignment="1">
      <alignment horizontal="left" vertical="top" wrapText="1"/>
    </xf>
    <xf numFmtId="0" fontId="3" fillId="3" borderId="5" xfId="0" applyFont="1" applyFill="1" applyBorder="1" applyAlignment="1">
      <alignment horizontal="left"/>
    </xf>
    <xf numFmtId="0" fontId="3" fillId="3" borderId="9" xfId="0" applyFont="1" applyFill="1" applyBorder="1" applyAlignment="1">
      <alignment horizontal="left"/>
    </xf>
    <xf numFmtId="0" fontId="1" fillId="3" borderId="5" xfId="0" applyNumberFormat="1" applyFont="1" applyFill="1" applyBorder="1" applyAlignment="1">
      <alignment horizontal="left" wrapText="1"/>
    </xf>
    <xf numFmtId="0" fontId="1" fillId="3" borderId="9" xfId="0" applyNumberFormat="1" applyFont="1" applyFill="1" applyBorder="1" applyAlignment="1">
      <alignment horizontal="left" wrapText="1"/>
    </xf>
    <xf numFmtId="0" fontId="1" fillId="2" borderId="5" xfId="0" applyFont="1" applyFill="1" applyBorder="1" applyAlignment="1">
      <alignment horizontal="left"/>
    </xf>
    <xf numFmtId="0" fontId="1" fillId="2" borderId="9" xfId="0" applyFont="1" applyFill="1" applyBorder="1" applyAlignment="1">
      <alignment horizontal="left"/>
    </xf>
    <xf numFmtId="0" fontId="3" fillId="0" borderId="5" xfId="0" applyFont="1" applyFill="1" applyBorder="1" applyAlignment="1"/>
    <xf numFmtId="0" fontId="0" fillId="0" borderId="6" xfId="0" applyFill="1" applyBorder="1" applyAlignment="1"/>
    <xf numFmtId="0" fontId="0" fillId="0" borderId="9" xfId="0" applyFill="1" applyBorder="1" applyAlignment="1"/>
    <xf numFmtId="0" fontId="0" fillId="0" borderId="5" xfId="0" applyFill="1" applyBorder="1" applyAlignment="1">
      <alignment horizontal="left"/>
    </xf>
    <xf numFmtId="0" fontId="0" fillId="0" borderId="6" xfId="0" applyFill="1" applyBorder="1" applyAlignment="1">
      <alignment horizontal="left"/>
    </xf>
    <xf numFmtId="0" fontId="0" fillId="0" borderId="9" xfId="0" applyFill="1" applyBorder="1" applyAlignment="1">
      <alignment horizontal="left"/>
    </xf>
    <xf numFmtId="0" fontId="3" fillId="0" borderId="5" xfId="0" applyFont="1" applyFill="1" applyBorder="1" applyAlignment="1">
      <alignment horizontal="left"/>
    </xf>
    <xf numFmtId="0" fontId="3" fillId="0" borderId="6" xfId="0" applyFont="1" applyFill="1" applyBorder="1" applyAlignment="1">
      <alignment horizontal="left"/>
    </xf>
    <xf numFmtId="0" fontId="3" fillId="0" borderId="9" xfId="0" applyFont="1" applyFill="1" applyBorder="1" applyAlignment="1">
      <alignment horizontal="left"/>
    </xf>
    <xf numFmtId="0" fontId="3" fillId="2" borderId="1" xfId="0" applyFont="1" applyFill="1" applyBorder="1" applyAlignment="1">
      <alignment horizontal="left"/>
    </xf>
    <xf numFmtId="0" fontId="0" fillId="0" borderId="1" xfId="0" applyFill="1" applyBorder="1" applyAlignment="1">
      <alignment horizontal="left"/>
    </xf>
    <xf numFmtId="0" fontId="3" fillId="0" borderId="1" xfId="0" applyFont="1" applyFill="1" applyBorder="1" applyAlignment="1">
      <alignment horizontal="left"/>
    </xf>
    <xf numFmtId="0" fontId="1" fillId="6" borderId="5" xfId="0" applyFont="1" applyFill="1" applyBorder="1" applyAlignment="1" applyProtection="1">
      <alignment horizontal="center"/>
      <protection locked="0"/>
    </xf>
    <xf numFmtId="0" fontId="1" fillId="6" borderId="6" xfId="0" applyFont="1" applyFill="1" applyBorder="1" applyAlignment="1" applyProtection="1">
      <alignment horizontal="center"/>
      <protection locked="0"/>
    </xf>
    <xf numFmtId="0" fontId="1" fillId="6" borderId="9" xfId="0" applyFont="1" applyFill="1" applyBorder="1" applyAlignment="1" applyProtection="1">
      <alignment horizontal="center"/>
      <protection locked="0"/>
    </xf>
    <xf numFmtId="0" fontId="1" fillId="5" borderId="5" xfId="0" applyFont="1" applyFill="1" applyBorder="1" applyAlignment="1" applyProtection="1">
      <alignment horizontal="center"/>
    </xf>
    <xf numFmtId="0" fontId="1" fillId="5" borderId="6" xfId="0" applyFont="1" applyFill="1" applyBorder="1" applyAlignment="1" applyProtection="1">
      <alignment horizontal="center"/>
    </xf>
    <xf numFmtId="0" fontId="1" fillId="5" borderId="9" xfId="0" applyFont="1" applyFill="1" applyBorder="1" applyAlignment="1" applyProtection="1">
      <alignment horizontal="center"/>
    </xf>
  </cellXfs>
  <cellStyles count="6">
    <cellStyle name="Comma" xfId="1" builtinId="3"/>
    <cellStyle name="Currency" xfId="2" builtinId="4"/>
    <cellStyle name="Currency 2" xfId="3" xr:uid="{00000000-0005-0000-0000-000002000000}"/>
    <cellStyle name="Normal" xfId="0" builtinId="0"/>
    <cellStyle name="Normal 2" xfId="4" xr:uid="{00000000-0005-0000-0000-000004000000}"/>
    <cellStyle name="Percent"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41"/>
  <sheetViews>
    <sheetView tabSelected="1" zoomScale="90" zoomScaleNormal="90" workbookViewId="0">
      <selection activeCell="B28" sqref="B28"/>
    </sheetView>
  </sheetViews>
  <sheetFormatPr defaultColWidth="9.140625" defaultRowHeight="12.75" x14ac:dyDescent="0.2"/>
  <cols>
    <col min="1" max="1" width="30.5703125" style="29" customWidth="1"/>
    <col min="2" max="2" width="15.140625" style="28" customWidth="1"/>
    <col min="3" max="3" width="21.85546875" style="28" customWidth="1"/>
    <col min="4" max="4" width="21.85546875" style="27" customWidth="1"/>
    <col min="5" max="5" width="24" style="27" customWidth="1"/>
    <col min="6" max="7" width="16.28515625" style="29" bestFit="1" customWidth="1"/>
    <col min="8" max="16384" width="9.140625" style="29"/>
  </cols>
  <sheetData>
    <row r="1" spans="1:7" ht="15" customHeight="1" x14ac:dyDescent="0.2">
      <c r="A1" s="55" t="s">
        <v>0</v>
      </c>
      <c r="B1" s="55"/>
      <c r="C1" s="55"/>
      <c r="D1" s="55"/>
    </row>
    <row r="2" spans="1:7" x14ac:dyDescent="0.2">
      <c r="A2" s="26"/>
      <c r="B2" s="26"/>
      <c r="C2" s="26"/>
      <c r="D2" s="26"/>
      <c r="E2" s="26"/>
    </row>
    <row r="3" spans="1:7" ht="12.75" customHeight="1" x14ac:dyDescent="0.2">
      <c r="A3" s="30" t="s">
        <v>1</v>
      </c>
      <c r="B3" s="30"/>
      <c r="D3" s="31"/>
      <c r="E3" s="32"/>
    </row>
    <row r="4" spans="1:7" ht="15" customHeight="1" x14ac:dyDescent="0.2">
      <c r="A4" s="96" t="s">
        <v>2</v>
      </c>
      <c r="B4" s="96"/>
      <c r="C4" s="96"/>
      <c r="D4" s="97"/>
      <c r="F4" s="28"/>
      <c r="G4" s="81"/>
    </row>
    <row r="5" spans="1:7" ht="15" customHeight="1" x14ac:dyDescent="0.2">
      <c r="A5" s="137" t="s">
        <v>3</v>
      </c>
      <c r="B5" s="138"/>
      <c r="C5" s="36">
        <v>17.02</v>
      </c>
      <c r="D5" s="29"/>
      <c r="F5" s="28"/>
      <c r="G5" s="81"/>
    </row>
    <row r="6" spans="1:7" ht="15" customHeight="1" x14ac:dyDescent="0.2">
      <c r="A6" s="137" t="s">
        <v>4</v>
      </c>
      <c r="B6" s="138"/>
      <c r="C6" s="133">
        <v>6.7000000000000004E-2</v>
      </c>
      <c r="E6" s="28"/>
      <c r="F6" s="81"/>
    </row>
    <row r="7" spans="1:7" ht="15" customHeight="1" x14ac:dyDescent="0.2">
      <c r="A7" s="139" t="s">
        <v>5</v>
      </c>
      <c r="B7" s="140"/>
      <c r="C7" s="126">
        <f>ROUND(C5*C6+C5,2)</f>
        <v>18.16</v>
      </c>
      <c r="E7" s="28"/>
      <c r="F7" s="81"/>
    </row>
    <row r="8" spans="1:7" ht="12.75" customHeight="1" x14ac:dyDescent="0.2">
      <c r="A8" s="30"/>
      <c r="B8" s="30"/>
      <c r="D8" s="31"/>
      <c r="E8" s="88"/>
      <c r="F8" s="89"/>
    </row>
    <row r="9" spans="1:7" ht="12.75" customHeight="1" x14ac:dyDescent="0.2">
      <c r="A9" s="33" t="s">
        <v>6</v>
      </c>
      <c r="B9" s="33"/>
      <c r="C9" s="31"/>
      <c r="D9" s="26"/>
      <c r="E9" s="90"/>
      <c r="F9" s="91"/>
    </row>
    <row r="10" spans="1:7" ht="25.5" x14ac:dyDescent="0.2">
      <c r="A10" s="141" t="s">
        <v>7</v>
      </c>
      <c r="B10" s="142"/>
      <c r="C10" s="100" t="s">
        <v>8</v>
      </c>
      <c r="D10" s="94" t="s">
        <v>9</v>
      </c>
      <c r="E10" s="47" t="s">
        <v>10</v>
      </c>
      <c r="F10" s="90"/>
    </row>
    <row r="11" spans="1:7" x14ac:dyDescent="0.2">
      <c r="A11" s="143" t="s">
        <v>11</v>
      </c>
      <c r="B11" s="144"/>
      <c r="C11" s="101">
        <v>8</v>
      </c>
      <c r="D11" s="95"/>
      <c r="E11" s="116">
        <f>IF(D11=0,,C11/D11)</f>
        <v>0</v>
      </c>
      <c r="F11" s="92"/>
    </row>
    <row r="12" spans="1:7" x14ac:dyDescent="0.2">
      <c r="A12" s="26"/>
      <c r="B12" s="26"/>
      <c r="C12" s="26"/>
      <c r="D12" s="26"/>
      <c r="E12" s="93"/>
      <c r="F12" s="91"/>
    </row>
    <row r="13" spans="1:7" x14ac:dyDescent="0.2">
      <c r="A13" s="145" t="s">
        <v>12</v>
      </c>
      <c r="B13" s="145"/>
      <c r="C13" s="145"/>
      <c r="D13" s="146"/>
      <c r="E13" s="146"/>
    </row>
    <row r="14" spans="1:7" ht="30" customHeight="1" x14ac:dyDescent="0.2">
      <c r="A14" s="34" t="s">
        <v>13</v>
      </c>
      <c r="B14" s="147" t="s">
        <v>10</v>
      </c>
      <c r="C14" s="148"/>
      <c r="D14" s="154" t="s">
        <v>14</v>
      </c>
      <c r="E14" s="154"/>
    </row>
    <row r="15" spans="1:7" x14ac:dyDescent="0.2">
      <c r="A15" s="36">
        <f>C7</f>
        <v>18.16</v>
      </c>
      <c r="B15" s="149">
        <f>E11</f>
        <v>0</v>
      </c>
      <c r="C15" s="149"/>
      <c r="D15" s="150">
        <f>(A15*B15)</f>
        <v>0</v>
      </c>
      <c r="E15" s="150"/>
    </row>
    <row r="16" spans="1:7" x14ac:dyDescent="0.2">
      <c r="A16" s="26"/>
      <c r="B16" s="26"/>
      <c r="C16" s="26"/>
      <c r="D16" s="26"/>
      <c r="E16" s="26"/>
    </row>
    <row r="17" spans="1:15" x14ac:dyDescent="0.2">
      <c r="A17" s="145" t="s">
        <v>231</v>
      </c>
      <c r="B17" s="145"/>
      <c r="C17" s="145"/>
      <c r="D17" s="145"/>
      <c r="E17" s="26"/>
    </row>
    <row r="18" spans="1:15" x14ac:dyDescent="0.2">
      <c r="A18" s="156" t="s">
        <v>7</v>
      </c>
      <c r="B18" s="156"/>
      <c r="C18" s="34" t="s">
        <v>13</v>
      </c>
      <c r="D18" s="35" t="s">
        <v>15</v>
      </c>
      <c r="E18" s="34" t="s">
        <v>16</v>
      </c>
    </row>
    <row r="19" spans="1:15" x14ac:dyDescent="0.2">
      <c r="A19" s="160" t="s">
        <v>230</v>
      </c>
      <c r="B19" s="161"/>
      <c r="C19" s="36">
        <f>C7</f>
        <v>18.16</v>
      </c>
      <c r="D19" s="60"/>
      <c r="E19" s="36">
        <f>D19*C19</f>
        <v>0</v>
      </c>
    </row>
    <row r="20" spans="1:15" x14ac:dyDescent="0.2">
      <c r="A20" s="26"/>
      <c r="B20" s="26"/>
      <c r="C20" s="26"/>
      <c r="D20" s="26"/>
      <c r="E20" s="26"/>
    </row>
    <row r="21" spans="1:15" x14ac:dyDescent="0.2">
      <c r="A21" s="151" t="s">
        <v>232</v>
      </c>
      <c r="B21" s="151"/>
      <c r="C21" s="151"/>
      <c r="D21" s="151"/>
      <c r="E21" s="111"/>
      <c r="F21" s="26"/>
      <c r="G21" s="81"/>
    </row>
    <row r="22" spans="1:15" x14ac:dyDescent="0.2">
      <c r="A22" s="152" t="s">
        <v>7</v>
      </c>
      <c r="B22" s="153"/>
      <c r="C22" s="109" t="s">
        <v>13</v>
      </c>
      <c r="D22" s="110" t="s">
        <v>15</v>
      </c>
      <c r="E22" s="109" t="s">
        <v>16</v>
      </c>
      <c r="F22" s="26"/>
      <c r="G22" s="81"/>
    </row>
    <row r="23" spans="1:15" ht="12.75" customHeight="1" x14ac:dyDescent="0.2">
      <c r="A23" s="165" t="s">
        <v>17</v>
      </c>
      <c r="B23" s="166"/>
      <c r="C23" s="36">
        <f>$C$7</f>
        <v>18.16</v>
      </c>
      <c r="D23" s="60"/>
      <c r="E23" s="36">
        <f>C23*D23</f>
        <v>0</v>
      </c>
      <c r="F23" s="105"/>
      <c r="G23" s="106"/>
      <c r="K23" s="107"/>
      <c r="L23" s="107"/>
      <c r="M23" s="107"/>
      <c r="N23" s="107"/>
      <c r="O23" s="107"/>
    </row>
    <row r="24" spans="1:15" x14ac:dyDescent="0.2">
      <c r="A24" s="102"/>
      <c r="B24" s="102"/>
      <c r="C24" s="103"/>
      <c r="D24" s="104"/>
      <c r="E24" s="104"/>
    </row>
    <row r="25" spans="1:15" x14ac:dyDescent="0.2">
      <c r="A25" s="33" t="s">
        <v>18</v>
      </c>
      <c r="B25" s="26"/>
      <c r="C25" s="26"/>
      <c r="D25" s="26"/>
      <c r="E25" s="26"/>
    </row>
    <row r="26" spans="1:15" ht="12.75" customHeight="1" x14ac:dyDescent="0.2">
      <c r="A26" s="39" t="s">
        <v>19</v>
      </c>
      <c r="B26" s="37" t="s">
        <v>20</v>
      </c>
      <c r="C26" s="37" t="s">
        <v>21</v>
      </c>
      <c r="D26" s="40" t="s">
        <v>15</v>
      </c>
      <c r="E26" s="41" t="s">
        <v>22</v>
      </c>
    </row>
    <row r="27" spans="1:15" x14ac:dyDescent="0.2">
      <c r="A27" s="42" t="s">
        <v>19</v>
      </c>
      <c r="B27" s="134">
        <v>23.64</v>
      </c>
      <c r="C27" s="43">
        <v>0.11</v>
      </c>
      <c r="D27" s="98">
        <f>IF(D11=0,,(B15+D19+D23)*C27)</f>
        <v>0</v>
      </c>
      <c r="E27" s="44">
        <f>D27*B27</f>
        <v>0</v>
      </c>
    </row>
    <row r="28" spans="1:15" x14ac:dyDescent="0.2">
      <c r="A28" s="26"/>
      <c r="B28" s="26"/>
      <c r="C28" s="26"/>
      <c r="D28" s="26"/>
      <c r="E28" s="26"/>
    </row>
    <row r="29" spans="1:15" x14ac:dyDescent="0.2">
      <c r="A29" s="45" t="s">
        <v>23</v>
      </c>
      <c r="B29" s="45"/>
      <c r="C29" s="45"/>
      <c r="D29" s="45"/>
      <c r="E29" s="38"/>
    </row>
    <row r="30" spans="1:15" ht="25.5" x14ac:dyDescent="0.2">
      <c r="A30" s="46" t="s">
        <v>24</v>
      </c>
      <c r="B30" s="34" t="s">
        <v>25</v>
      </c>
      <c r="C30" s="47" t="s">
        <v>26</v>
      </c>
      <c r="D30" s="47" t="s">
        <v>27</v>
      </c>
      <c r="E30" s="47" t="s">
        <v>28</v>
      </c>
    </row>
    <row r="31" spans="1:15" x14ac:dyDescent="0.2">
      <c r="A31" s="48" t="s">
        <v>29</v>
      </c>
      <c r="B31" s="21">
        <v>0</v>
      </c>
      <c r="C31" s="123">
        <v>0</v>
      </c>
      <c r="D31" s="157">
        <f>IF(C31&gt;0,D19+D23+E11,0)</f>
        <v>0</v>
      </c>
      <c r="E31" s="135">
        <f>D31*C31</f>
        <v>0</v>
      </c>
    </row>
    <row r="32" spans="1:15" x14ac:dyDescent="0.2">
      <c r="A32" s="48" t="s">
        <v>30</v>
      </c>
      <c r="B32" s="21">
        <v>2.5</v>
      </c>
      <c r="C32" s="112"/>
      <c r="D32" s="158"/>
      <c r="E32" s="136"/>
    </row>
    <row r="33" spans="1:7" x14ac:dyDescent="0.2">
      <c r="A33" s="26"/>
      <c r="B33" s="26"/>
      <c r="C33" s="26"/>
      <c r="D33" s="26"/>
      <c r="E33" s="26"/>
    </row>
    <row r="34" spans="1:7" x14ac:dyDescent="0.2">
      <c r="A34" s="49" t="s">
        <v>31</v>
      </c>
      <c r="B34" s="49"/>
      <c r="C34" s="49"/>
      <c r="D34" s="49"/>
      <c r="E34" s="29"/>
    </row>
    <row r="35" spans="1:7" x14ac:dyDescent="0.2">
      <c r="A35" s="141" t="s">
        <v>32</v>
      </c>
      <c r="B35" s="159"/>
      <c r="C35" s="159"/>
      <c r="D35" s="142"/>
      <c r="E35" s="50" t="s">
        <v>33</v>
      </c>
    </row>
    <row r="36" spans="1:7" x14ac:dyDescent="0.2">
      <c r="A36" s="42" t="s">
        <v>34</v>
      </c>
      <c r="B36" s="79"/>
      <c r="C36" s="79"/>
      <c r="D36" s="51">
        <v>8.7099999999999997E-2</v>
      </c>
      <c r="E36" s="80">
        <f>D36*(D15+E19+E27+E31)</f>
        <v>0</v>
      </c>
    </row>
    <row r="37" spans="1:7" x14ac:dyDescent="0.2">
      <c r="A37" s="162" t="s">
        <v>35</v>
      </c>
      <c r="B37" s="163"/>
      <c r="C37" s="163"/>
      <c r="D37" s="164"/>
      <c r="E37" s="82">
        <f>SUM(E36:E36)</f>
        <v>0</v>
      </c>
      <c r="G37" s="81"/>
    </row>
    <row r="38" spans="1:7" x14ac:dyDescent="0.2">
      <c r="A38" s="52"/>
      <c r="B38" s="53"/>
      <c r="C38" s="53"/>
      <c r="D38" s="53"/>
      <c r="E38" s="53"/>
    </row>
    <row r="39" spans="1:7" x14ac:dyDescent="0.2">
      <c r="A39" s="30" t="s">
        <v>36</v>
      </c>
      <c r="B39" s="30"/>
      <c r="C39" s="26"/>
      <c r="D39" s="54"/>
      <c r="E39" s="54"/>
    </row>
    <row r="40" spans="1:7" x14ac:dyDescent="0.2">
      <c r="A40" s="33" t="s">
        <v>37</v>
      </c>
      <c r="B40" s="29"/>
      <c r="C40" s="29"/>
      <c r="D40" s="26"/>
      <c r="E40" s="54"/>
    </row>
    <row r="41" spans="1:7" x14ac:dyDescent="0.2">
      <c r="A41" s="155" t="s">
        <v>38</v>
      </c>
      <c r="B41" s="155"/>
      <c r="C41" s="78">
        <f>E19+E27+D15+E23+E31+E36</f>
        <v>0</v>
      </c>
      <c r="D41" s="26"/>
      <c r="E41" s="26"/>
    </row>
  </sheetData>
  <sheetProtection algorithmName="SHA-512" hashValue="MGnPi7vyMkAHo+3oaL32vkuWCuf4nh4MGLgxWjL1nXXgOofcGMf4bHfYL9TaBL2rkNlFoqpNji63VGdq/T41mQ==" saltValue="nWkMbqyj78+iK6TZbAJnuA==" spinCount="100000" sheet="1" objects="1" scenarios="1"/>
  <dataConsolidate/>
  <mergeCells count="21">
    <mergeCell ref="A41:B41"/>
    <mergeCell ref="A18:B18"/>
    <mergeCell ref="A17:D17"/>
    <mergeCell ref="D31:D32"/>
    <mergeCell ref="A35:D35"/>
    <mergeCell ref="A19:B19"/>
    <mergeCell ref="A37:D37"/>
    <mergeCell ref="A23:B23"/>
    <mergeCell ref="E31:E32"/>
    <mergeCell ref="A5:B5"/>
    <mergeCell ref="A6:B6"/>
    <mergeCell ref="A7:B7"/>
    <mergeCell ref="A10:B10"/>
    <mergeCell ref="A11:B11"/>
    <mergeCell ref="A13:E13"/>
    <mergeCell ref="B14:C14"/>
    <mergeCell ref="B15:C15"/>
    <mergeCell ref="D15:E15"/>
    <mergeCell ref="A21:D21"/>
    <mergeCell ref="A22:B22"/>
    <mergeCell ref="D14:E14"/>
  </mergeCells>
  <phoneticPr fontId="2" type="noConversion"/>
  <dataValidations xWindow="489" yWindow="417" count="30">
    <dataValidation allowBlank="1" showInputMessage="1" showErrorMessage="1" prompt="Use CTRL plus arrow keys to move to edge of tables.  Press TAB to move to cells where data can be entered." sqref="A1:D1" xr:uid="{00000000-0002-0000-0000-000000000000}"/>
    <dataValidation allowBlank="1" showInputMessage="1" showErrorMessage="1" prompt="Base shared staffing hours per day" sqref="C11" xr:uid="{00000000-0002-0000-0000-000001000000}"/>
    <dataValidation allowBlank="1" showInputMessage="1" showErrorMessage="1" prompt="Percentage for Direct Care Relief Staff" sqref="D36" xr:uid="{00000000-0002-0000-0000-000002000000}"/>
    <dataValidation allowBlank="1" showInputMessage="1" showErrorMessage="1" prompt="Enter individual on-site hours per day" sqref="D19" xr:uid="{00000000-0002-0000-0000-000003000000}"/>
    <dataValidation allowBlank="1" showInputMessage="1" showErrorMessage="1" prompt="Individual on-site staff amount per day formula is individual hours per day times on-site wage" sqref="E19" xr:uid="{00000000-0002-0000-0000-000004000000}"/>
    <dataValidation allowBlank="1" showInputMessage="1" showErrorMessage="1" prompt="Total Staffing formula is Total Individual Amount for Shared Staffing + Amount per Day for Individual On-site staff + Amount per Day for Individual Remote staff+ Supervision + Customization + Total dollars relief " sqref="C41" xr:uid="{00000000-0002-0000-0000-000005000000}"/>
    <dataValidation allowBlank="1" showInputMessage="1" showErrorMessage="1" prompt="No Customization Add-on Amount" sqref="B31" xr:uid="{00000000-0002-0000-0000-000006000000}"/>
    <dataValidation allowBlank="1" showInputMessage="1" showErrorMessage="1" prompt="Supervision Hours per Day formula is ((Base shared staffing hours per day divided by # of Residents)+Individual on-site hours + Individual remote hours per Day)) times Supervisor Percent" sqref="D27" xr:uid="{00000000-0002-0000-0000-000007000000}"/>
    <dataValidation allowBlank="1" showInputMessage="1" showErrorMessage="1" prompt="If Add-on Choice is greater than $0, Total DCS Hours per Day formula is individual portion of shared hours per day + individual remote hours + individual on-site hours divided by Number of Residents-Direct)" sqref="D31:D32" xr:uid="{00000000-0002-0000-0000-000008000000}"/>
    <dataValidation allowBlank="1" showInputMessage="1" showErrorMessage="1" prompt="Staffing Customization Amount per Day formula is Total DCS Hours per Day times Add-on Amount" sqref="E31:E32" xr:uid="{00000000-0002-0000-0000-000009000000}"/>
    <dataValidation allowBlank="1" showInputMessage="1" showErrorMessage="1" prompt="Shared On-site Primary Staff/Awake Wage" sqref="C5" xr:uid="{00000000-0002-0000-0000-00000A000000}"/>
    <dataValidation allowBlank="1" showInputMessage="1" showErrorMessage="1" prompt="Individual on-site staff wage" sqref="C19" xr:uid="{00000000-0002-0000-0000-00000B000000}"/>
    <dataValidation allowBlank="1" showInputMessage="1" showErrorMessage="1" prompt="Supervision Wage" sqref="B27" xr:uid="{00000000-0002-0000-0000-00000C000000}"/>
    <dataValidation allowBlank="1" showInputMessage="1" showErrorMessage="1" prompt="Supervision Amount per Day formula is Supervision Wage times Supervision Hours per Day" sqref="E27" xr:uid="{00000000-0002-0000-0000-00000D000000}"/>
    <dataValidation allowBlank="1" showInputMessage="1" showErrorMessage="1" prompt="Supervision Percent" sqref="C27" xr:uid="{00000000-0002-0000-0000-00000E000000}"/>
    <dataValidation type="list" allowBlank="1" showInputMessage="1" showErrorMessage="1" prompt="Enter Add-on Choice" sqref="C31" xr:uid="{00000000-0002-0000-0000-00000F000000}">
      <formula1>$B$31:$B$32</formula1>
    </dataValidation>
    <dataValidation allowBlank="1" showInputMessage="1" showErrorMessage="1" prompt="Deaf or Hard of Hearing Add-on Amount" sqref="B32" xr:uid="{00000000-0002-0000-0000-000010000000}"/>
    <dataValidation allowBlank="1" showInputMessage="1" showErrorMessage="1" prompt="Enter Number of Residents - On-site" sqref="F11" xr:uid="{00000000-0002-0000-0000-000011000000}"/>
    <dataValidation allowBlank="1" showInputMessage="1" showErrorMessage="1" prompt="Total Dollars for Relief Staffing formula is equal to Relief Staff Dollar Amount" sqref="E37" xr:uid="{00000000-0002-0000-0000-000012000000}"/>
    <dataValidation allowBlank="1" showInputMessage="1" showErrorMessage="1" prompt="Individual hours of base shared staffing per day" sqref="B15:C15" xr:uid="{00000000-0002-0000-0000-000013000000}"/>
    <dataValidation allowBlank="1" showInputMessage="1" showErrorMessage="1" prompt="Base shared staffing hours per day/# of residents" sqref="E11" xr:uid="{00000000-0002-0000-0000-000014000000}"/>
    <dataValidation allowBlank="1" showInputMessage="1" showErrorMessage="1" prompt="Shared staff wage" sqref="A15" xr:uid="{00000000-0002-0000-0000-000015000000}"/>
    <dataValidation allowBlank="1" showInputMessage="1" showErrorMessage="1" prompt="Total individual amount for shared staffing is the CWF wage times individual hours of base shared staffing per day" sqref="D15:E15" xr:uid="{00000000-0002-0000-0000-000016000000}"/>
    <dataValidation allowBlank="1" showInputMessage="1" showErrorMessage="1" prompt="Total Remote Shared Staff Amount formula is equal to Remote Shared Staff Amount per Day" sqref="A24:B24" xr:uid="{00000000-0002-0000-0000-000017000000}"/>
    <dataValidation allowBlank="1" showInputMessage="1" showErrorMessage="1" prompt="Number of Residents - Remote formula is equal to Number of Residents - Direct" sqref="C24" xr:uid="{00000000-0002-0000-0000-000018000000}"/>
    <dataValidation allowBlank="1" showInputMessage="1" showErrorMessage="1" prompt="Individual Amount for Remote Shared Staff formula is Total Remote Shared Staff Amount divided by Number of Residents-Remote" sqref="D24:E24" xr:uid="{00000000-0002-0000-0000-000019000000}"/>
    <dataValidation allowBlank="1" showInputMessage="1" showErrorMessage="1" prompt="Individual Remote Staff Amount per Day formula is Individual Wage times Individual Remote Staff Hours per Day" sqref="E23" xr:uid="{00000000-0002-0000-0000-00001A000000}"/>
    <dataValidation allowBlank="1" showInputMessage="1" showErrorMessage="1" prompt="Enter Individual Remote Staff Hours per Day" sqref="D23" xr:uid="{00000000-0002-0000-0000-00001B000000}"/>
    <dataValidation allowBlank="1" showInputMessage="1" showErrorMessage="1" prompt="Individual Remote Staff Wage" sqref="C23" xr:uid="{00000000-0002-0000-0000-00001C000000}"/>
    <dataValidation allowBlank="1" showInputMessage="1" showErrorMessage="1" prompt="Enter Number of Residents defined as DHS-approved # of provider-controlled units" sqref="D11" xr:uid="{00000000-0002-0000-0000-00001D000000}"/>
  </dataValidations>
  <pageMargins left="0.25" right="0.25" top="1.25" bottom="0.75" header="0.3" footer="0.3"/>
  <pageSetup scale="72" orientation="portrait" r:id="rId1"/>
  <headerFooter alignWithMargins="0">
    <oddHeader>&amp;C&amp;G</oddHeader>
    <oddFooter>&amp;LDWRS Draft Framework for Corporate-Basic&amp;R&amp;P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E23"/>
  <sheetViews>
    <sheetView zoomScale="125" workbookViewId="0">
      <selection activeCell="C5" sqref="C5:C7"/>
    </sheetView>
  </sheetViews>
  <sheetFormatPr defaultColWidth="9.140625" defaultRowHeight="12.75" x14ac:dyDescent="0.2"/>
  <cols>
    <col min="1" max="1" width="3" style="2" customWidth="1"/>
    <col min="2" max="2" width="40.7109375" style="2" customWidth="1"/>
    <col min="3" max="3" width="14" style="2" customWidth="1"/>
    <col min="4" max="4" width="14" style="5" customWidth="1"/>
    <col min="5" max="5" width="15.42578125" style="2" customWidth="1"/>
    <col min="6" max="6" width="18.140625" style="2" bestFit="1" customWidth="1"/>
    <col min="7" max="7" width="9.140625" style="2" customWidth="1"/>
    <col min="8" max="16384" width="9.140625" style="2"/>
  </cols>
  <sheetData>
    <row r="1" spans="1:5" ht="15" x14ac:dyDescent="0.2">
      <c r="A1" s="56" t="s">
        <v>39</v>
      </c>
      <c r="B1" s="56"/>
      <c r="C1" s="56"/>
      <c r="D1" s="56"/>
      <c r="E1" s="11"/>
    </row>
    <row r="2" spans="1:5" x14ac:dyDescent="0.2">
      <c r="A2" s="11"/>
      <c r="B2" s="11"/>
      <c r="C2" s="11"/>
      <c r="D2" s="11"/>
      <c r="E2" s="11"/>
    </row>
    <row r="3" spans="1:5" x14ac:dyDescent="0.2">
      <c r="A3" s="57" t="s">
        <v>40</v>
      </c>
      <c r="B3" s="57"/>
      <c r="C3" s="57"/>
      <c r="D3" s="57"/>
      <c r="E3" s="11"/>
    </row>
    <row r="4" spans="1:5" x14ac:dyDescent="0.2">
      <c r="A4" s="173" t="s">
        <v>41</v>
      </c>
      <c r="B4" s="174"/>
      <c r="C4" s="1" t="s">
        <v>42</v>
      </c>
      <c r="D4" s="11"/>
      <c r="E4" s="11"/>
    </row>
    <row r="5" spans="1:5" x14ac:dyDescent="0.2">
      <c r="A5" s="168" t="s">
        <v>43</v>
      </c>
      <c r="B5" s="169"/>
      <c r="C5" s="170">
        <v>0.11559999999999999</v>
      </c>
      <c r="D5" s="11"/>
      <c r="E5" s="11"/>
    </row>
    <row r="6" spans="1:5" x14ac:dyDescent="0.2">
      <c r="A6" s="6"/>
      <c r="B6" s="175" t="s">
        <v>44</v>
      </c>
      <c r="C6" s="171"/>
      <c r="D6" s="11"/>
      <c r="E6" s="11"/>
    </row>
    <row r="7" spans="1:5" x14ac:dyDescent="0.2">
      <c r="A7" s="7"/>
      <c r="B7" s="176"/>
      <c r="C7" s="172"/>
      <c r="D7" s="11"/>
      <c r="E7" s="11"/>
    </row>
    <row r="8" spans="1:5" x14ac:dyDescent="0.2">
      <c r="A8" s="168" t="s">
        <v>45</v>
      </c>
      <c r="B8" s="169"/>
      <c r="C8" s="170">
        <v>0.12039999999999999</v>
      </c>
      <c r="D8" s="11"/>
      <c r="E8" s="11"/>
    </row>
    <row r="9" spans="1:5" x14ac:dyDescent="0.2">
      <c r="A9" s="6"/>
      <c r="B9" s="3" t="s">
        <v>46</v>
      </c>
      <c r="C9" s="171"/>
      <c r="D9" s="11"/>
      <c r="E9" s="11"/>
    </row>
    <row r="10" spans="1:5" x14ac:dyDescent="0.2">
      <c r="A10" s="6"/>
      <c r="B10" s="3" t="s">
        <v>47</v>
      </c>
      <c r="C10" s="171"/>
      <c r="D10" s="11"/>
      <c r="E10" s="11"/>
    </row>
    <row r="11" spans="1:5" x14ac:dyDescent="0.2">
      <c r="A11" s="6"/>
      <c r="B11" s="3" t="s">
        <v>48</v>
      </c>
      <c r="C11" s="171"/>
      <c r="D11" s="11"/>
      <c r="E11" s="11"/>
    </row>
    <row r="12" spans="1:5" x14ac:dyDescent="0.2">
      <c r="A12" s="6"/>
      <c r="B12" s="3" t="s">
        <v>49</v>
      </c>
      <c r="C12" s="171"/>
      <c r="D12" s="11"/>
      <c r="E12" s="11"/>
    </row>
    <row r="13" spans="1:5" x14ac:dyDescent="0.2">
      <c r="A13" s="6"/>
      <c r="B13" s="3" t="s">
        <v>50</v>
      </c>
      <c r="C13" s="171"/>
      <c r="D13" s="11"/>
      <c r="E13" s="11"/>
    </row>
    <row r="14" spans="1:5" x14ac:dyDescent="0.2">
      <c r="A14" s="6"/>
      <c r="B14" s="3" t="s">
        <v>51</v>
      </c>
      <c r="C14" s="171"/>
      <c r="D14" s="11"/>
      <c r="E14" s="11"/>
    </row>
    <row r="15" spans="1:5" x14ac:dyDescent="0.2">
      <c r="A15" s="6"/>
      <c r="B15" s="3" t="s">
        <v>52</v>
      </c>
      <c r="C15" s="171"/>
      <c r="D15" s="11"/>
      <c r="E15" s="11"/>
    </row>
    <row r="16" spans="1:5" x14ac:dyDescent="0.2">
      <c r="A16" s="6"/>
      <c r="B16" s="3" t="s">
        <v>53</v>
      </c>
      <c r="C16" s="171"/>
      <c r="D16" s="11"/>
      <c r="E16" s="11"/>
    </row>
    <row r="17" spans="1:5" x14ac:dyDescent="0.2">
      <c r="A17" s="6"/>
      <c r="B17" s="3" t="s">
        <v>54</v>
      </c>
      <c r="C17" s="171"/>
      <c r="D17" s="11"/>
      <c r="E17" s="11"/>
    </row>
    <row r="18" spans="1:5" ht="11.25" customHeight="1" x14ac:dyDescent="0.2">
      <c r="A18" s="7"/>
      <c r="B18" s="8"/>
      <c r="C18" s="172"/>
      <c r="D18" s="11"/>
      <c r="E18" s="11"/>
    </row>
    <row r="19" spans="1:5" x14ac:dyDescent="0.2">
      <c r="A19" s="177" t="s">
        <v>55</v>
      </c>
      <c r="B19" s="178"/>
      <c r="C19" s="13">
        <f>SUM(C5:C18)</f>
        <v>0.23599999999999999</v>
      </c>
      <c r="D19" s="11"/>
      <c r="E19" s="11"/>
    </row>
    <row r="20" spans="1:5" x14ac:dyDescent="0.2">
      <c r="A20" s="11"/>
      <c r="B20" s="11"/>
      <c r="C20" s="11"/>
      <c r="D20" s="11"/>
      <c r="E20" s="11"/>
    </row>
    <row r="21" spans="1:5" x14ac:dyDescent="0.2">
      <c r="A21" s="167"/>
      <c r="B21" s="167"/>
      <c r="D21" s="11"/>
      <c r="E21" s="11"/>
    </row>
    <row r="22" spans="1:5" x14ac:dyDescent="0.2">
      <c r="A22" s="11"/>
      <c r="B22" s="11"/>
      <c r="C22" s="11"/>
      <c r="D22" s="11"/>
      <c r="E22" s="11"/>
    </row>
    <row r="23" spans="1:5" x14ac:dyDescent="0.2">
      <c r="A23" s="11"/>
      <c r="B23" s="11"/>
      <c r="C23" s="11"/>
      <c r="D23" s="11"/>
      <c r="E23" s="11"/>
    </row>
  </sheetData>
  <sheetProtection algorithmName="SHA-512" hashValue="St8rdWtKVVj3XmtUBrwg5KEi4CspiyUvJ1VUyh/o15T5qMGjKkWjJDHNMJSQe56MThHMSEpLtoPl5arOH/ym1g==" saltValue="N63oUT3t9E8A1UfmsoIlMQ==" spinCount="100000" sheet="1" objects="1" scenarios="1"/>
  <mergeCells count="8">
    <mergeCell ref="A21:B21"/>
    <mergeCell ref="A8:B8"/>
    <mergeCell ref="C8:C18"/>
    <mergeCell ref="A4:B4"/>
    <mergeCell ref="A5:B5"/>
    <mergeCell ref="C5:C7"/>
    <mergeCell ref="B6:B7"/>
    <mergeCell ref="A19:B19"/>
  </mergeCells>
  <phoneticPr fontId="2" type="noConversion"/>
  <dataValidations count="3">
    <dataValidation allowBlank="1" showInputMessage="1" showErrorMessage="1" prompt="Taxes and Workers Comp Percent" sqref="C5:C7" xr:uid="{00000000-0002-0000-0100-000000000000}"/>
    <dataValidation allowBlank="1" showInputMessage="1" showErrorMessage="1" prompt="Other Benefits Percent" sqref="C8:C18" xr:uid="{00000000-0002-0000-0100-000001000000}"/>
    <dataValidation allowBlank="1" showInputMessage="1" showErrorMessage="1" prompt="Total Benefit Percentage formula is Taxes and Workers Comp Percent + Other Benefits Percent" sqref="C19" xr:uid="{00000000-0002-0000-0100-000002000000}"/>
  </dataValidations>
  <pageMargins left="0.25" right="0.25" top="1.25" bottom="0.75" header="0.3" footer="0.3"/>
  <pageSetup orientation="portrait" r:id="rId1"/>
  <headerFooter alignWithMargins="0">
    <oddHeader>&amp;C&amp;G</oddHeader>
    <oddFooter>&amp;LDWRS Draft Framework for Corporate-Basic - &amp;A&amp;R&amp;P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H8"/>
  <sheetViews>
    <sheetView zoomScale="97" zoomScaleNormal="97" workbookViewId="0">
      <selection activeCell="C6" sqref="C6"/>
    </sheetView>
  </sheetViews>
  <sheetFormatPr defaultColWidth="9.140625" defaultRowHeight="12.75" x14ac:dyDescent="0.2"/>
  <cols>
    <col min="1" max="1" width="30.5703125" style="2" customWidth="1"/>
    <col min="2" max="2" width="43.85546875" style="2" customWidth="1"/>
    <col min="3" max="3" width="18" style="2" customWidth="1"/>
    <col min="4" max="4" width="13.140625" style="2" customWidth="1"/>
    <col min="5" max="7" width="9.140625" style="2"/>
    <col min="8" max="8" width="10" style="2" hidden="1" customWidth="1"/>
    <col min="9" max="16384" width="9.140625" style="2"/>
  </cols>
  <sheetData>
    <row r="1" spans="1:8" ht="15" x14ac:dyDescent="0.2">
      <c r="A1" s="56" t="s">
        <v>56</v>
      </c>
      <c r="B1" s="56"/>
      <c r="C1" s="56"/>
      <c r="D1" s="11"/>
      <c r="E1" s="11"/>
    </row>
    <row r="2" spans="1:8" x14ac:dyDescent="0.2">
      <c r="A2" s="11"/>
      <c r="B2" s="11"/>
      <c r="C2" s="11"/>
      <c r="D2" s="11"/>
      <c r="E2" s="11"/>
    </row>
    <row r="3" spans="1:8" x14ac:dyDescent="0.2">
      <c r="A3" s="57" t="s">
        <v>57</v>
      </c>
      <c r="B3" s="57"/>
      <c r="C3" s="57"/>
      <c r="D3" s="11"/>
      <c r="E3" s="11"/>
    </row>
    <row r="4" spans="1:8" x14ac:dyDescent="0.2">
      <c r="A4" s="181" t="s">
        <v>58</v>
      </c>
      <c r="B4" s="182"/>
      <c r="C4" s="117" t="s">
        <v>59</v>
      </c>
      <c r="D4" s="11"/>
      <c r="E4" s="11"/>
    </row>
    <row r="5" spans="1:8" ht="99" customHeight="1" x14ac:dyDescent="0.2">
      <c r="A5" s="179" t="s">
        <v>60</v>
      </c>
      <c r="B5" s="180"/>
      <c r="C5" s="127">
        <v>2832.9</v>
      </c>
      <c r="D5" s="11"/>
      <c r="E5" s="11"/>
      <c r="H5" s="132">
        <f>SUM(2375.48*15.39%)+2375.48</f>
        <v>2741.0663720000002</v>
      </c>
    </row>
    <row r="6" spans="1:8" x14ac:dyDescent="0.2">
      <c r="A6" s="11"/>
      <c r="B6" s="11"/>
      <c r="C6" s="11"/>
      <c r="D6" s="11"/>
      <c r="E6" s="11"/>
    </row>
    <row r="7" spans="1:8" x14ac:dyDescent="0.2">
      <c r="A7" s="11"/>
      <c r="B7" s="11"/>
      <c r="C7" s="11"/>
      <c r="D7" s="11"/>
      <c r="E7" s="11"/>
    </row>
    <row r="8" spans="1:8" x14ac:dyDescent="0.2">
      <c r="A8" s="11"/>
      <c r="B8" s="11"/>
      <c r="C8" s="11"/>
      <c r="D8" s="11"/>
      <c r="E8" s="11"/>
    </row>
  </sheetData>
  <sheetProtection algorithmName="SHA-512" hashValue="asuu2YYCEPHYP4gge/F1rvuEdpQS/eLTDD4+wrkYiRgV0lF55EvVtUItJGQ3Ug0UIXMg3VxlC/f1bqOKz6FuXQ==" saltValue="KDHqIPmqCM0zy7kRfOgG/A==" spinCount="100000" sheet="1" objects="1" scenarios="1"/>
  <mergeCells count="2">
    <mergeCell ref="A5:B5"/>
    <mergeCell ref="A4:B4"/>
  </mergeCells>
  <phoneticPr fontId="2" type="noConversion"/>
  <dataValidations count="1">
    <dataValidation allowBlank="1" showInputMessage="1" showErrorMessage="1" prompt="Client Programming and Supports Annual Standard" sqref="C5" xr:uid="{00000000-0002-0000-0200-000000000000}"/>
  </dataValidations>
  <pageMargins left="0.25" right="0.25" top="1.25" bottom="0.75" header="0.3" footer="0.3"/>
  <pageSetup orientation="portrait" r:id="rId1"/>
  <headerFooter alignWithMargins="0">
    <oddHeader>&amp;C&amp;G</oddHeader>
    <oddFooter>&amp;LDWRS Draft Framework for Corporate-Basic- &amp;A&amp;R&amp;P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G17"/>
  <sheetViews>
    <sheetView showGridLines="0" zoomScale="125" workbookViewId="0">
      <selection activeCell="E11" sqref="E11"/>
    </sheetView>
  </sheetViews>
  <sheetFormatPr defaultColWidth="9.140625" defaultRowHeight="12.75" x14ac:dyDescent="0.2"/>
  <cols>
    <col min="1" max="1" width="9.140625" style="2"/>
    <col min="2" max="2" width="11.140625" style="2" customWidth="1"/>
    <col min="3" max="3" width="6.85546875" style="2" customWidth="1"/>
    <col min="4" max="4" width="11.28515625" style="2" customWidth="1"/>
    <col min="5" max="5" width="17.85546875" style="2" customWidth="1"/>
    <col min="6" max="6" width="10.28515625" style="2" bestFit="1" customWidth="1"/>
    <col min="7" max="16384" width="9.140625" style="2"/>
  </cols>
  <sheetData>
    <row r="1" spans="1:7" ht="15" x14ac:dyDescent="0.2">
      <c r="A1" s="56" t="s">
        <v>61</v>
      </c>
      <c r="B1" s="56"/>
      <c r="C1" s="56"/>
      <c r="D1" s="56"/>
      <c r="E1" s="56"/>
      <c r="F1" s="56"/>
      <c r="G1" s="11"/>
    </row>
    <row r="2" spans="1:7" x14ac:dyDescent="0.2">
      <c r="A2" s="11"/>
      <c r="B2" s="11"/>
      <c r="C2" s="11"/>
      <c r="D2" s="11"/>
      <c r="E2" s="11"/>
      <c r="F2" s="11"/>
      <c r="G2" s="11"/>
    </row>
    <row r="3" spans="1:7" x14ac:dyDescent="0.2">
      <c r="A3" s="57" t="s">
        <v>62</v>
      </c>
      <c r="B3" s="57"/>
      <c r="C3" s="57"/>
      <c r="D3" s="57"/>
      <c r="E3" s="57"/>
      <c r="F3" s="57"/>
    </row>
    <row r="4" spans="1:7" x14ac:dyDescent="0.2">
      <c r="A4" s="192" t="s">
        <v>63</v>
      </c>
      <c r="B4" s="192"/>
      <c r="C4" s="192"/>
      <c r="D4" s="192"/>
      <c r="E4" s="9" t="s">
        <v>64</v>
      </c>
    </row>
    <row r="5" spans="1:7" x14ac:dyDescent="0.2">
      <c r="A5" s="193" t="s">
        <v>65</v>
      </c>
      <c r="B5" s="193"/>
      <c r="C5" s="193"/>
      <c r="D5" s="193"/>
      <c r="E5" s="23">
        <v>0.13250000000000001</v>
      </c>
    </row>
    <row r="6" spans="1:7" x14ac:dyDescent="0.2">
      <c r="A6" s="194" t="s">
        <v>66</v>
      </c>
      <c r="B6" s="194"/>
      <c r="C6" s="194"/>
      <c r="D6" s="194"/>
      <c r="E6" s="13">
        <f>SUM(E5:E5)</f>
        <v>0.13250000000000001</v>
      </c>
    </row>
    <row r="7" spans="1:7" x14ac:dyDescent="0.2">
      <c r="A7" s="16"/>
      <c r="B7" s="16"/>
      <c r="C7" s="16"/>
      <c r="D7" s="16"/>
      <c r="E7" s="16"/>
    </row>
    <row r="8" spans="1:7" x14ac:dyDescent="0.2">
      <c r="A8" s="14"/>
      <c r="B8" s="14"/>
      <c r="C8" s="14"/>
      <c r="D8" s="14"/>
      <c r="E8" s="14"/>
    </row>
    <row r="9" spans="1:7" x14ac:dyDescent="0.2">
      <c r="A9" s="14"/>
      <c r="B9" s="14"/>
      <c r="C9" s="14"/>
      <c r="D9" s="14"/>
      <c r="E9" s="14"/>
    </row>
    <row r="10" spans="1:7" x14ac:dyDescent="0.2">
      <c r="A10" s="58" t="s">
        <v>67</v>
      </c>
      <c r="B10" s="59"/>
      <c r="C10" s="59"/>
      <c r="D10" s="59"/>
      <c r="E10" s="59"/>
      <c r="F10" s="59"/>
    </row>
    <row r="11" spans="1:7" x14ac:dyDescent="0.2">
      <c r="A11" s="186" t="s">
        <v>68</v>
      </c>
      <c r="B11" s="187"/>
      <c r="C11" s="187"/>
      <c r="D11" s="188"/>
      <c r="E11" s="23">
        <v>1.2999999999999999E-2</v>
      </c>
    </row>
    <row r="12" spans="1:7" x14ac:dyDescent="0.2">
      <c r="A12" s="186" t="s">
        <v>69</v>
      </c>
      <c r="B12" s="187"/>
      <c r="C12" s="187"/>
      <c r="D12" s="188"/>
      <c r="E12" s="23">
        <v>3.9E-2</v>
      </c>
    </row>
    <row r="13" spans="1:7" x14ac:dyDescent="0.2">
      <c r="A13" s="189" t="s">
        <v>70</v>
      </c>
      <c r="B13" s="190"/>
      <c r="C13" s="190"/>
      <c r="D13" s="191"/>
      <c r="E13" s="13">
        <f>SUM(E10:E12)</f>
        <v>5.1999999999999998E-2</v>
      </c>
    </row>
    <row r="14" spans="1:7" x14ac:dyDescent="0.2">
      <c r="A14" s="14"/>
      <c r="B14" s="14"/>
      <c r="C14" s="14"/>
      <c r="D14" s="14"/>
      <c r="E14" s="14"/>
    </row>
    <row r="15" spans="1:7" x14ac:dyDescent="0.2">
      <c r="A15" s="14" t="s">
        <v>71</v>
      </c>
      <c r="B15" s="14"/>
      <c r="C15" s="14"/>
      <c r="D15" s="14"/>
      <c r="E15" s="14"/>
    </row>
    <row r="16" spans="1:7" x14ac:dyDescent="0.2">
      <c r="A16" s="183" t="s">
        <v>72</v>
      </c>
      <c r="B16" s="184"/>
      <c r="C16" s="184"/>
      <c r="D16" s="185"/>
      <c r="E16" s="24">
        <f>SUM(E6,E13)</f>
        <v>0.1845</v>
      </c>
    </row>
    <row r="17" ht="16.5" customHeight="1" x14ac:dyDescent="0.2"/>
  </sheetData>
  <sheetProtection algorithmName="SHA-512" hashValue="cKF1LgidLCpUnjanjc5HLRiCs1ucAKwNQOdrda9CtDJBbFSmXGUlRkzuh4m0HwktPJmN5cSJbQPViTJhfxitHQ==" saltValue="vH3FDk5AkMF1Itxd6J0dnw==" spinCount="100000" sheet="1" objects="1" scenarios="1"/>
  <dataConsolidate/>
  <mergeCells count="7">
    <mergeCell ref="A16:D16"/>
    <mergeCell ref="A11:D11"/>
    <mergeCell ref="A12:D12"/>
    <mergeCell ref="A13:D13"/>
    <mergeCell ref="A4:D4"/>
    <mergeCell ref="A5:D5"/>
    <mergeCell ref="A6:D6"/>
  </mergeCells>
  <phoneticPr fontId="2" type="noConversion"/>
  <dataValidations count="6">
    <dataValidation allowBlank="1" showInputMessage="1" showErrorMessage="1" prompt="Standard General &amp; Administrative Support Percent" sqref="E5" xr:uid="{00000000-0002-0000-0300-000000000000}"/>
    <dataValidation allowBlank="1" showInputMessage="1" showErrorMessage="1" prompt="Total G&amp;A Percentage formula is equal to Standard General &amp; Administrative Support Percent" sqref="E6" xr:uid="{00000000-0002-0000-0300-000001000000}"/>
    <dataValidation allowBlank="1" showInputMessage="1" showErrorMessage="1" prompt="Program Support Percent" sqref="E11" xr:uid="{00000000-0002-0000-0300-000002000000}"/>
    <dataValidation allowBlank="1" showInputMessage="1" showErrorMessage="1" prompt="Utilization and Absence Factor Percent" sqref="E12" xr:uid="{00000000-0002-0000-0300-000003000000}"/>
    <dataValidation allowBlank="1" showInputMessage="1" showErrorMessage="1" prompt="Total Program Related Expenses formula is Program Support Percent  + Utilization and Absence Factor Percent" sqref="E13" xr:uid="{00000000-0002-0000-0300-000004000000}"/>
    <dataValidation allowBlank="1" showInputMessage="1" showErrorMessage="1" prompt="Total Program Related Expenses and G&amp;A Support formula is Total G&amp;A Percentage + Total Program Related Expenses" sqref="E16" xr:uid="{00000000-0002-0000-0300-000005000000}"/>
  </dataValidations>
  <pageMargins left="0.25" right="0.25" top="1.25" bottom="0.75" header="0.3" footer="0.3"/>
  <pageSetup orientation="portrait" r:id="rId1"/>
  <headerFooter alignWithMargins="0">
    <oddHeader>&amp;C&amp;G</oddHeader>
    <oddFooter>&amp;LDWRS Draft Framework for Corporate-Basic - &amp;A&amp;R&amp;P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2:F108"/>
  <sheetViews>
    <sheetView workbookViewId="0">
      <selection activeCell="B4" sqref="B4:D4"/>
    </sheetView>
  </sheetViews>
  <sheetFormatPr defaultRowHeight="12.75" x14ac:dyDescent="0.2"/>
  <cols>
    <col min="1" max="1" width="29" customWidth="1"/>
    <col min="2" max="2" width="17.42578125" customWidth="1"/>
    <col min="3" max="3" width="20" customWidth="1"/>
    <col min="4" max="5" width="9.140625" customWidth="1"/>
    <col min="6" max="6" width="5.5703125" style="62" bestFit="1" customWidth="1"/>
  </cols>
  <sheetData>
    <row r="2" spans="1:6" x14ac:dyDescent="0.2">
      <c r="A2" s="99"/>
      <c r="B2" s="99"/>
      <c r="C2" s="99"/>
      <c r="D2" s="99"/>
    </row>
    <row r="3" spans="1:6" x14ac:dyDescent="0.2">
      <c r="A3" s="33" t="s">
        <v>73</v>
      </c>
      <c r="B3" s="81"/>
      <c r="C3" s="81"/>
      <c r="D3" s="81"/>
    </row>
    <row r="4" spans="1:6" x14ac:dyDescent="0.2">
      <c r="A4" s="39" t="s">
        <v>74</v>
      </c>
      <c r="B4" s="195" t="s">
        <v>80</v>
      </c>
      <c r="C4" s="196"/>
      <c r="D4" s="197"/>
    </row>
    <row r="5" spans="1:6" x14ac:dyDescent="0.2">
      <c r="A5" s="39" t="s">
        <v>76</v>
      </c>
      <c r="B5" s="198" t="str">
        <f>INDEX($C$10:$C$97,MATCH(B4:D4,B10:B97,0))</f>
        <v>Unspecified Region</v>
      </c>
      <c r="C5" s="199"/>
      <c r="D5" s="200"/>
    </row>
    <row r="7" spans="1:6" hidden="1" x14ac:dyDescent="0.2">
      <c r="A7" t="s">
        <v>77</v>
      </c>
      <c r="B7" t="str">
        <f>INDEX($D$10:$D$97,MATCH(B4:D4,B10:B97,0))</f>
        <v>-</v>
      </c>
    </row>
    <row r="8" spans="1:6" hidden="1" x14ac:dyDescent="0.2"/>
    <row r="9" spans="1:6" ht="15" hidden="1" x14ac:dyDescent="0.2">
      <c r="B9" s="63" t="s">
        <v>78</v>
      </c>
      <c r="C9" s="63" t="s">
        <v>79</v>
      </c>
      <c r="D9" s="64" t="s">
        <v>77</v>
      </c>
      <c r="F9"/>
    </row>
    <row r="10" spans="1:6" ht="15" hidden="1" x14ac:dyDescent="0.2">
      <c r="B10" s="65" t="s">
        <v>80</v>
      </c>
      <c r="C10" s="65" t="s">
        <v>81</v>
      </c>
      <c r="D10" s="66" t="s">
        <v>82</v>
      </c>
      <c r="F10"/>
    </row>
    <row r="11" spans="1:6" ht="15" hidden="1" x14ac:dyDescent="0.2">
      <c r="B11" s="67" t="s">
        <v>83</v>
      </c>
      <c r="C11" s="67" t="s">
        <v>84</v>
      </c>
      <c r="D11" s="129">
        <v>0.97099999999999997</v>
      </c>
      <c r="F11"/>
    </row>
    <row r="12" spans="1:6" ht="15" hidden="1" x14ac:dyDescent="0.2">
      <c r="B12" s="67" t="s">
        <v>85</v>
      </c>
      <c r="C12" s="67" t="s">
        <v>86</v>
      </c>
      <c r="D12" s="129">
        <v>1.0169999999999999</v>
      </c>
      <c r="F12"/>
    </row>
    <row r="13" spans="1:6" ht="15" hidden="1" x14ac:dyDescent="0.2">
      <c r="B13" s="67" t="s">
        <v>87</v>
      </c>
      <c r="C13" s="67" t="s">
        <v>88</v>
      </c>
      <c r="D13" s="129">
        <v>0.95399999999999996</v>
      </c>
      <c r="F13"/>
    </row>
    <row r="14" spans="1:6" ht="15" hidden="1" x14ac:dyDescent="0.2">
      <c r="B14" s="67" t="s">
        <v>89</v>
      </c>
      <c r="C14" s="67" t="s">
        <v>88</v>
      </c>
      <c r="D14" s="129">
        <v>0.95399999999999996</v>
      </c>
      <c r="F14"/>
    </row>
    <row r="15" spans="1:6" ht="15" hidden="1" x14ac:dyDescent="0.2">
      <c r="B15" s="67" t="s">
        <v>90</v>
      </c>
      <c r="C15" s="67" t="s">
        <v>91</v>
      </c>
      <c r="D15" s="129">
        <v>0.996</v>
      </c>
      <c r="F15"/>
    </row>
    <row r="16" spans="1:6" ht="15" hidden="1" x14ac:dyDescent="0.2">
      <c r="B16" s="67" t="s">
        <v>92</v>
      </c>
      <c r="C16" s="68" t="s">
        <v>93</v>
      </c>
      <c r="D16" s="129">
        <v>0.97799999999999998</v>
      </c>
      <c r="F16"/>
    </row>
    <row r="17" spans="2:6" ht="15" hidden="1" x14ac:dyDescent="0.2">
      <c r="B17" s="67" t="s">
        <v>94</v>
      </c>
      <c r="C17" s="67" t="s">
        <v>95</v>
      </c>
      <c r="D17" s="129">
        <v>1.014</v>
      </c>
      <c r="F17"/>
    </row>
    <row r="18" spans="2:6" ht="15" hidden="1" x14ac:dyDescent="0.2">
      <c r="B18" s="67" t="s">
        <v>96</v>
      </c>
      <c r="C18" s="68" t="s">
        <v>97</v>
      </c>
      <c r="D18" s="129">
        <v>1.01</v>
      </c>
      <c r="F18"/>
    </row>
    <row r="19" spans="2:6" ht="15" hidden="1" x14ac:dyDescent="0.2">
      <c r="B19" s="67" t="s">
        <v>98</v>
      </c>
      <c r="C19" s="68" t="s">
        <v>99</v>
      </c>
      <c r="D19" s="129">
        <v>0.97699999999999998</v>
      </c>
      <c r="F19"/>
    </row>
    <row r="20" spans="2:6" ht="15" hidden="1" x14ac:dyDescent="0.2">
      <c r="B20" s="67" t="s">
        <v>100</v>
      </c>
      <c r="C20" s="67" t="s">
        <v>86</v>
      </c>
      <c r="D20" s="129">
        <v>1.0169999999999999</v>
      </c>
      <c r="F20"/>
    </row>
    <row r="21" spans="2:6" ht="15" hidden="1" x14ac:dyDescent="0.2">
      <c r="B21" s="67" t="s">
        <v>101</v>
      </c>
      <c r="C21" s="67" t="s">
        <v>88</v>
      </c>
      <c r="D21" s="129">
        <v>0.95399999999999996</v>
      </c>
      <c r="F21"/>
    </row>
    <row r="22" spans="2:6" ht="15" hidden="1" x14ac:dyDescent="0.2">
      <c r="B22" s="67" t="s">
        <v>102</v>
      </c>
      <c r="C22" s="68" t="s">
        <v>93</v>
      </c>
      <c r="D22" s="129">
        <v>0.97799999999999998</v>
      </c>
      <c r="F22"/>
    </row>
    <row r="23" spans="2:6" ht="15" hidden="1" x14ac:dyDescent="0.2">
      <c r="B23" s="67" t="s">
        <v>103</v>
      </c>
      <c r="C23" s="68" t="s">
        <v>86</v>
      </c>
      <c r="D23" s="129">
        <v>1.0169999999999999</v>
      </c>
      <c r="F23"/>
    </row>
    <row r="24" spans="2:6" ht="15" hidden="1" x14ac:dyDescent="0.2">
      <c r="B24" s="67" t="s">
        <v>104</v>
      </c>
      <c r="C24" s="68" t="s">
        <v>105</v>
      </c>
      <c r="D24" s="129">
        <v>1.0109999999999999</v>
      </c>
      <c r="F24"/>
    </row>
    <row r="25" spans="2:6" ht="15" hidden="1" x14ac:dyDescent="0.2">
      <c r="B25" s="67" t="s">
        <v>106</v>
      </c>
      <c r="C25" s="67" t="s">
        <v>88</v>
      </c>
      <c r="D25" s="129">
        <v>0.95399999999999996</v>
      </c>
      <c r="F25"/>
    </row>
    <row r="26" spans="2:6" ht="15" hidden="1" x14ac:dyDescent="0.2">
      <c r="B26" s="67" t="s">
        <v>75</v>
      </c>
      <c r="C26" s="68" t="s">
        <v>84</v>
      </c>
      <c r="D26" s="129">
        <v>0.97099999999999997</v>
      </c>
      <c r="F26"/>
    </row>
    <row r="27" spans="2:6" ht="15" hidden="1" x14ac:dyDescent="0.2">
      <c r="B27" s="67" t="s">
        <v>107</v>
      </c>
      <c r="C27" s="68" t="s">
        <v>93</v>
      </c>
      <c r="D27" s="129">
        <v>0.97799999999999998</v>
      </c>
      <c r="F27"/>
    </row>
    <row r="28" spans="2:6" ht="15" hidden="1" x14ac:dyDescent="0.2">
      <c r="B28" s="67" t="s">
        <v>108</v>
      </c>
      <c r="C28" s="67" t="s">
        <v>88</v>
      </c>
      <c r="D28" s="129">
        <v>0.95399999999999996</v>
      </c>
      <c r="F28"/>
    </row>
    <row r="29" spans="2:6" ht="15" hidden="1" x14ac:dyDescent="0.2">
      <c r="B29" s="67" t="s">
        <v>109</v>
      </c>
      <c r="C29" s="67" t="s">
        <v>86</v>
      </c>
      <c r="D29" s="129">
        <v>1.0169999999999999</v>
      </c>
      <c r="F29"/>
    </row>
    <row r="30" spans="2:6" ht="15" hidden="1" x14ac:dyDescent="0.2">
      <c r="B30" s="67" t="s">
        <v>110</v>
      </c>
      <c r="C30" s="68" t="s">
        <v>111</v>
      </c>
      <c r="D30" s="129">
        <v>1.006</v>
      </c>
      <c r="F30"/>
    </row>
    <row r="31" spans="2:6" ht="15" hidden="1" x14ac:dyDescent="0.2">
      <c r="B31" s="67" t="s">
        <v>112</v>
      </c>
      <c r="C31" s="67" t="s">
        <v>88</v>
      </c>
      <c r="D31" s="129">
        <v>0.95399999999999996</v>
      </c>
      <c r="F31"/>
    </row>
    <row r="32" spans="2:6" ht="15" hidden="1" x14ac:dyDescent="0.2">
      <c r="B32" s="67" t="s">
        <v>113</v>
      </c>
      <c r="C32" s="68" t="s">
        <v>97</v>
      </c>
      <c r="D32" s="129">
        <v>1.01</v>
      </c>
      <c r="F32"/>
    </row>
    <row r="33" spans="2:6" ht="15" hidden="1" x14ac:dyDescent="0.2">
      <c r="B33" s="67" t="s">
        <v>114</v>
      </c>
      <c r="C33" s="68" t="s">
        <v>111</v>
      </c>
      <c r="D33" s="129">
        <v>1.006</v>
      </c>
      <c r="F33"/>
    </row>
    <row r="34" spans="2:6" ht="15" hidden="1" x14ac:dyDescent="0.2">
      <c r="B34" s="67" t="s">
        <v>115</v>
      </c>
      <c r="C34" s="68" t="s">
        <v>97</v>
      </c>
      <c r="D34" s="129">
        <v>1.01</v>
      </c>
      <c r="F34"/>
    </row>
    <row r="35" spans="2:6" ht="15" hidden="1" x14ac:dyDescent="0.2">
      <c r="B35" s="67" t="s">
        <v>116</v>
      </c>
      <c r="C35" s="68" t="s">
        <v>97</v>
      </c>
      <c r="D35" s="129">
        <v>1.01</v>
      </c>
      <c r="F35"/>
    </row>
    <row r="36" spans="2:6" ht="15" hidden="1" x14ac:dyDescent="0.2">
      <c r="B36" s="67" t="s">
        <v>117</v>
      </c>
      <c r="C36" s="67" t="s">
        <v>88</v>
      </c>
      <c r="D36" s="129">
        <v>0.95399999999999996</v>
      </c>
      <c r="F36"/>
    </row>
    <row r="37" spans="2:6" ht="15" hidden="1" x14ac:dyDescent="0.2">
      <c r="B37" s="67" t="s">
        <v>118</v>
      </c>
      <c r="C37" s="67" t="s">
        <v>86</v>
      </c>
      <c r="D37" s="129">
        <v>1.0169999999999999</v>
      </c>
      <c r="F37"/>
    </row>
    <row r="38" spans="2:6" ht="15" hidden="1" x14ac:dyDescent="0.2">
      <c r="B38" s="67" t="s">
        <v>119</v>
      </c>
      <c r="C38" s="68" t="s">
        <v>120</v>
      </c>
      <c r="D38" s="129">
        <v>0.97599999999999998</v>
      </c>
      <c r="F38"/>
    </row>
    <row r="39" spans="2:6" ht="15" hidden="1" x14ac:dyDescent="0.2">
      <c r="B39" s="67" t="s">
        <v>121</v>
      </c>
      <c r="C39" s="67" t="s">
        <v>88</v>
      </c>
      <c r="D39" s="129">
        <v>0.95399999999999996</v>
      </c>
      <c r="F39"/>
    </row>
    <row r="40" spans="2:6" ht="15" hidden="1" x14ac:dyDescent="0.2">
      <c r="B40" s="67" t="s">
        <v>122</v>
      </c>
      <c r="C40" s="68" t="s">
        <v>86</v>
      </c>
      <c r="D40" s="129">
        <v>1.0169999999999999</v>
      </c>
      <c r="F40"/>
    </row>
    <row r="41" spans="2:6" ht="15" hidden="1" x14ac:dyDescent="0.2">
      <c r="B41" s="67" t="s">
        <v>123</v>
      </c>
      <c r="C41" s="68" t="s">
        <v>84</v>
      </c>
      <c r="D41" s="129">
        <v>0.97099999999999997</v>
      </c>
      <c r="F41"/>
    </row>
    <row r="42" spans="2:6" ht="15" hidden="1" x14ac:dyDescent="0.2">
      <c r="B42" s="67" t="s">
        <v>124</v>
      </c>
      <c r="C42" s="68" t="s">
        <v>93</v>
      </c>
      <c r="D42" s="129">
        <v>0.97799999999999998</v>
      </c>
      <c r="F42"/>
    </row>
    <row r="43" spans="2:6" ht="15" hidden="1" x14ac:dyDescent="0.2">
      <c r="B43" s="67" t="s">
        <v>125</v>
      </c>
      <c r="C43" s="68" t="s">
        <v>84</v>
      </c>
      <c r="D43" s="129">
        <v>0.97099999999999997</v>
      </c>
      <c r="F43"/>
    </row>
    <row r="44" spans="2:6" ht="15" hidden="1" x14ac:dyDescent="0.2">
      <c r="B44" s="67" t="s">
        <v>126</v>
      </c>
      <c r="C44" s="68" t="s">
        <v>93</v>
      </c>
      <c r="D44" s="129">
        <v>0.97799999999999998</v>
      </c>
      <c r="F44"/>
    </row>
    <row r="45" spans="2:6" ht="15" hidden="1" x14ac:dyDescent="0.2">
      <c r="B45" s="67" t="s">
        <v>127</v>
      </c>
      <c r="C45" s="67" t="s">
        <v>88</v>
      </c>
      <c r="D45" s="129">
        <v>0.95399999999999996</v>
      </c>
      <c r="F45"/>
    </row>
    <row r="46" spans="2:6" ht="15" hidden="1" x14ac:dyDescent="0.2">
      <c r="B46" s="67" t="s">
        <v>128</v>
      </c>
      <c r="C46" s="68" t="s">
        <v>84</v>
      </c>
      <c r="D46" s="129">
        <v>0.97099999999999997</v>
      </c>
      <c r="F46"/>
    </row>
    <row r="47" spans="2:6" ht="15" hidden="1" x14ac:dyDescent="0.2">
      <c r="B47" s="67" t="s">
        <v>129</v>
      </c>
      <c r="C47" s="68" t="s">
        <v>93</v>
      </c>
      <c r="D47" s="129">
        <v>0.97799999999999998</v>
      </c>
      <c r="F47"/>
    </row>
    <row r="48" spans="2:6" ht="15" hidden="1" x14ac:dyDescent="0.2">
      <c r="B48" s="67" t="s">
        <v>130</v>
      </c>
      <c r="C48" s="68" t="s">
        <v>84</v>
      </c>
      <c r="D48" s="129">
        <v>0.97099999999999997</v>
      </c>
      <c r="F48"/>
    </row>
    <row r="49" spans="2:6" ht="15" hidden="1" x14ac:dyDescent="0.2">
      <c r="B49" s="67" t="s">
        <v>131</v>
      </c>
      <c r="C49" s="67" t="s">
        <v>88</v>
      </c>
      <c r="D49" s="129">
        <v>0.95399999999999996</v>
      </c>
      <c r="F49"/>
    </row>
    <row r="50" spans="2:6" ht="15" hidden="1" x14ac:dyDescent="0.2">
      <c r="B50" s="67" t="s">
        <v>132</v>
      </c>
      <c r="C50" s="68" t="s">
        <v>86</v>
      </c>
      <c r="D50" s="129">
        <v>1.0169999999999999</v>
      </c>
      <c r="F50"/>
    </row>
    <row r="51" spans="2:6" ht="15" hidden="1" x14ac:dyDescent="0.2">
      <c r="B51" s="67" t="s">
        <v>133</v>
      </c>
      <c r="C51" s="68" t="s">
        <v>93</v>
      </c>
      <c r="D51" s="129">
        <v>0.97799999999999998</v>
      </c>
      <c r="F51"/>
    </row>
    <row r="52" spans="2:6" ht="15" hidden="1" x14ac:dyDescent="0.2">
      <c r="B52" s="67" t="s">
        <v>134</v>
      </c>
      <c r="C52" s="68" t="s">
        <v>93</v>
      </c>
      <c r="D52" s="129">
        <v>0.97799999999999998</v>
      </c>
      <c r="F52"/>
    </row>
    <row r="53" spans="2:6" ht="15" hidden="1" x14ac:dyDescent="0.2">
      <c r="B53" s="67" t="s">
        <v>135</v>
      </c>
      <c r="C53" s="68" t="s">
        <v>93</v>
      </c>
      <c r="D53" s="129">
        <v>0.97799999999999998</v>
      </c>
      <c r="F53"/>
    </row>
    <row r="54" spans="2:6" ht="15" hidden="1" x14ac:dyDescent="0.2">
      <c r="B54" s="67" t="s">
        <v>136</v>
      </c>
      <c r="C54" s="67" t="s">
        <v>88</v>
      </c>
      <c r="D54" s="129">
        <v>0.95399999999999996</v>
      </c>
      <c r="F54"/>
    </row>
    <row r="55" spans="2:6" ht="15" hidden="1" x14ac:dyDescent="0.2">
      <c r="B55" s="67" t="s">
        <v>137</v>
      </c>
      <c r="C55" s="67" t="s">
        <v>88</v>
      </c>
      <c r="D55" s="129">
        <v>0.95399999999999996</v>
      </c>
      <c r="F55"/>
    </row>
    <row r="56" spans="2:6" ht="15" hidden="1" x14ac:dyDescent="0.2">
      <c r="B56" s="67" t="s">
        <v>138</v>
      </c>
      <c r="C56" s="68" t="s">
        <v>97</v>
      </c>
      <c r="D56" s="129">
        <v>1.01</v>
      </c>
      <c r="F56"/>
    </row>
    <row r="57" spans="2:6" ht="15" hidden="1" x14ac:dyDescent="0.2">
      <c r="B57" s="67" t="s">
        <v>139</v>
      </c>
      <c r="C57" s="68" t="s">
        <v>93</v>
      </c>
      <c r="D57" s="129">
        <v>0.97799999999999998</v>
      </c>
      <c r="F57"/>
    </row>
    <row r="58" spans="2:6" ht="15" hidden="1" x14ac:dyDescent="0.2">
      <c r="B58" s="67" t="s">
        <v>140</v>
      </c>
      <c r="C58" s="68" t="s">
        <v>86</v>
      </c>
      <c r="D58" s="129">
        <v>1.0169999999999999</v>
      </c>
      <c r="F58"/>
    </row>
    <row r="59" spans="2:6" ht="15" hidden="1" x14ac:dyDescent="0.2">
      <c r="B59" s="67" t="s">
        <v>141</v>
      </c>
      <c r="C59" s="67" t="s">
        <v>88</v>
      </c>
      <c r="D59" s="129">
        <v>0.95399999999999996</v>
      </c>
      <c r="F59"/>
    </row>
    <row r="60" spans="2:6" ht="15" hidden="1" x14ac:dyDescent="0.2">
      <c r="B60" s="67" t="s">
        <v>142</v>
      </c>
      <c r="C60" s="68" t="s">
        <v>97</v>
      </c>
      <c r="D60" s="129">
        <v>1.01</v>
      </c>
      <c r="F60"/>
    </row>
    <row r="61" spans="2:6" ht="15" hidden="1" x14ac:dyDescent="0.2">
      <c r="B61" s="67" t="s">
        <v>143</v>
      </c>
      <c r="C61" s="68" t="s">
        <v>93</v>
      </c>
      <c r="D61" s="129">
        <v>0.97799999999999998</v>
      </c>
      <c r="F61"/>
    </row>
    <row r="62" spans="2:6" ht="15" hidden="1" x14ac:dyDescent="0.2">
      <c r="B62" s="67" t="s">
        <v>144</v>
      </c>
      <c r="C62" s="68" t="s">
        <v>95</v>
      </c>
      <c r="D62" s="129">
        <v>1.014</v>
      </c>
      <c r="F62"/>
    </row>
    <row r="63" spans="2:6" ht="15" hidden="1" x14ac:dyDescent="0.2">
      <c r="B63" s="67" t="s">
        <v>145</v>
      </c>
      <c r="C63" s="68" t="s">
        <v>93</v>
      </c>
      <c r="D63" s="129">
        <v>0.97799999999999998</v>
      </c>
      <c r="F63"/>
    </row>
    <row r="64" spans="2:6" ht="15" hidden="1" x14ac:dyDescent="0.2">
      <c r="B64" s="67" t="s">
        <v>146</v>
      </c>
      <c r="C64" s="67" t="s">
        <v>88</v>
      </c>
      <c r="D64" s="129">
        <v>0.95399999999999996</v>
      </c>
      <c r="F64"/>
    </row>
    <row r="65" spans="2:6" ht="15" hidden="1" x14ac:dyDescent="0.2">
      <c r="B65" s="67" t="s">
        <v>147</v>
      </c>
      <c r="C65" s="68" t="s">
        <v>111</v>
      </c>
      <c r="D65" s="129">
        <v>1.006</v>
      </c>
      <c r="F65"/>
    </row>
    <row r="66" spans="2:6" ht="15" hidden="1" x14ac:dyDescent="0.2">
      <c r="B66" s="67" t="s">
        <v>148</v>
      </c>
      <c r="C66" s="67" t="s">
        <v>88</v>
      </c>
      <c r="D66" s="129">
        <v>0.95399999999999996</v>
      </c>
      <c r="F66"/>
    </row>
    <row r="67" spans="2:6" ht="15" hidden="1" x14ac:dyDescent="0.2">
      <c r="B67" s="67" t="s">
        <v>149</v>
      </c>
      <c r="C67" s="67" t="s">
        <v>88</v>
      </c>
      <c r="D67" s="129">
        <v>0.95399999999999996</v>
      </c>
      <c r="F67"/>
    </row>
    <row r="68" spans="2:6" ht="15" hidden="1" x14ac:dyDescent="0.2">
      <c r="B68" s="67" t="s">
        <v>150</v>
      </c>
      <c r="C68" s="68" t="s">
        <v>84</v>
      </c>
      <c r="D68" s="129">
        <v>0.97099999999999997</v>
      </c>
      <c r="F68"/>
    </row>
    <row r="69" spans="2:6" ht="15" hidden="1" x14ac:dyDescent="0.2">
      <c r="B69" s="67" t="s">
        <v>151</v>
      </c>
      <c r="C69" s="68" t="s">
        <v>93</v>
      </c>
      <c r="D69" s="129">
        <v>0.97799999999999998</v>
      </c>
      <c r="F69"/>
    </row>
    <row r="70" spans="2:6" ht="15" hidden="1" x14ac:dyDescent="0.2">
      <c r="B70" s="67" t="s">
        <v>152</v>
      </c>
      <c r="C70" s="68" t="s">
        <v>153</v>
      </c>
      <c r="D70" s="129">
        <v>1.026</v>
      </c>
      <c r="F70"/>
    </row>
    <row r="71" spans="2:6" ht="15" hidden="1" x14ac:dyDescent="0.2">
      <c r="B71" s="67" t="s">
        <v>154</v>
      </c>
      <c r="C71" s="67" t="s">
        <v>88</v>
      </c>
      <c r="D71" s="129">
        <v>0.95399999999999996</v>
      </c>
      <c r="F71"/>
    </row>
    <row r="72" spans="2:6" ht="15" hidden="1" x14ac:dyDescent="0.2">
      <c r="B72" s="67" t="s">
        <v>155</v>
      </c>
      <c r="C72" s="67" t="s">
        <v>86</v>
      </c>
      <c r="D72" s="129">
        <v>1.0169999999999999</v>
      </c>
      <c r="F72"/>
    </row>
    <row r="73" spans="2:6" ht="15" hidden="1" x14ac:dyDescent="0.2">
      <c r="B73" s="67" t="s">
        <v>156</v>
      </c>
      <c r="C73" s="67" t="s">
        <v>88</v>
      </c>
      <c r="D73" s="129">
        <v>0.95399999999999996</v>
      </c>
      <c r="F73"/>
    </row>
    <row r="74" spans="2:6" ht="15" hidden="1" x14ac:dyDescent="0.2">
      <c r="B74" s="67" t="s">
        <v>157</v>
      </c>
      <c r="C74" s="68" t="s">
        <v>93</v>
      </c>
      <c r="D74" s="129">
        <v>0.97799999999999998</v>
      </c>
      <c r="F74"/>
    </row>
    <row r="75" spans="2:6" ht="15" hidden="1" x14ac:dyDescent="0.2">
      <c r="B75" s="67" t="s">
        <v>158</v>
      </c>
      <c r="C75" s="68" t="s">
        <v>93</v>
      </c>
      <c r="D75" s="129">
        <v>0.97799999999999998</v>
      </c>
      <c r="F75"/>
    </row>
    <row r="76" spans="2:6" ht="15" hidden="1" x14ac:dyDescent="0.2">
      <c r="B76" s="67" t="s">
        <v>159</v>
      </c>
      <c r="C76" s="68" t="s">
        <v>97</v>
      </c>
      <c r="D76" s="129">
        <v>1.01</v>
      </c>
      <c r="F76"/>
    </row>
    <row r="77" spans="2:6" ht="15" hidden="1" x14ac:dyDescent="0.2">
      <c r="B77" s="67" t="s">
        <v>160</v>
      </c>
      <c r="C77" s="68" t="s">
        <v>93</v>
      </c>
      <c r="D77" s="129">
        <v>0.97799999999999998</v>
      </c>
      <c r="F77"/>
    </row>
    <row r="78" spans="2:6" ht="15" hidden="1" x14ac:dyDescent="0.2">
      <c r="B78" s="67" t="s">
        <v>161</v>
      </c>
      <c r="C78" s="67" t="s">
        <v>88</v>
      </c>
      <c r="D78" s="129">
        <v>0.95399999999999996</v>
      </c>
      <c r="F78"/>
    </row>
    <row r="79" spans="2:6" ht="15" hidden="1" x14ac:dyDescent="0.2">
      <c r="B79" s="67" t="s">
        <v>162</v>
      </c>
      <c r="C79" s="68" t="s">
        <v>99</v>
      </c>
      <c r="D79" s="129">
        <v>0.97699999999999998</v>
      </c>
      <c r="F79"/>
    </row>
    <row r="80" spans="2:6" ht="15" hidden="1" x14ac:dyDescent="0.2">
      <c r="B80" s="67" t="s">
        <v>163</v>
      </c>
      <c r="C80" s="67" t="s">
        <v>86</v>
      </c>
      <c r="D80" s="129">
        <v>1.0169999999999999</v>
      </c>
      <c r="F80"/>
    </row>
    <row r="81" spans="2:6" ht="15" hidden="1" x14ac:dyDescent="0.2">
      <c r="B81" s="67" t="s">
        <v>164</v>
      </c>
      <c r="C81" s="68" t="s">
        <v>86</v>
      </c>
      <c r="D81" s="129">
        <v>1.0169999999999999</v>
      </c>
      <c r="F81"/>
    </row>
    <row r="82" spans="2:6" ht="15" hidden="1" x14ac:dyDescent="0.2">
      <c r="B82" s="67" t="s">
        <v>165</v>
      </c>
      <c r="C82" s="68" t="s">
        <v>86</v>
      </c>
      <c r="D82" s="129">
        <v>1.0169999999999999</v>
      </c>
      <c r="F82"/>
    </row>
    <row r="83" spans="2:6" ht="15" hidden="1" x14ac:dyDescent="0.2">
      <c r="B83" s="67" t="s">
        <v>166</v>
      </c>
      <c r="C83" s="68" t="s">
        <v>91</v>
      </c>
      <c r="D83" s="129">
        <v>0.996</v>
      </c>
      <c r="F83"/>
    </row>
    <row r="84" spans="2:6" ht="15" hidden="1" x14ac:dyDescent="0.2">
      <c r="B84" s="67" t="s">
        <v>167</v>
      </c>
      <c r="C84" s="68" t="s">
        <v>97</v>
      </c>
      <c r="D84" s="129">
        <v>1.01</v>
      </c>
      <c r="F84"/>
    </row>
    <row r="85" spans="2:6" ht="15" hidden="1" x14ac:dyDescent="0.2">
      <c r="B85" s="67" t="s">
        <v>168</v>
      </c>
      <c r="C85" s="67" t="s">
        <v>88</v>
      </c>
      <c r="D85" s="129">
        <v>0.95399999999999996</v>
      </c>
      <c r="F85"/>
    </row>
    <row r="86" spans="2:6" ht="15" hidden="1" x14ac:dyDescent="0.2">
      <c r="B86" s="67" t="s">
        <v>169</v>
      </c>
      <c r="C86" s="68" t="s">
        <v>93</v>
      </c>
      <c r="D86" s="129">
        <v>0.97799999999999998</v>
      </c>
      <c r="F86"/>
    </row>
    <row r="87" spans="2:6" ht="15" hidden="1" x14ac:dyDescent="0.2">
      <c r="B87" s="67" t="s">
        <v>170</v>
      </c>
      <c r="C87" s="67" t="s">
        <v>88</v>
      </c>
      <c r="D87" s="129">
        <v>0.95399999999999996</v>
      </c>
      <c r="F87"/>
    </row>
    <row r="88" spans="2:6" ht="15" hidden="1" x14ac:dyDescent="0.2">
      <c r="B88" s="67" t="s">
        <v>171</v>
      </c>
      <c r="C88" s="67" t="s">
        <v>88</v>
      </c>
      <c r="D88" s="129">
        <v>0.95399999999999996</v>
      </c>
      <c r="F88"/>
    </row>
    <row r="89" spans="2:6" ht="15" hidden="1" x14ac:dyDescent="0.2">
      <c r="B89" s="67" t="s">
        <v>172</v>
      </c>
      <c r="C89" s="68" t="s">
        <v>111</v>
      </c>
      <c r="D89" s="129">
        <v>1.006</v>
      </c>
      <c r="F89"/>
    </row>
    <row r="90" spans="2:6" ht="15" hidden="1" x14ac:dyDescent="0.2">
      <c r="B90" s="67" t="s">
        <v>173</v>
      </c>
      <c r="C90" s="67" t="s">
        <v>88</v>
      </c>
      <c r="D90" s="129">
        <v>0.95399999999999996</v>
      </c>
      <c r="F90"/>
    </row>
    <row r="91" spans="2:6" ht="15" hidden="1" x14ac:dyDescent="0.2">
      <c r="B91" s="67" t="s">
        <v>174</v>
      </c>
      <c r="C91" s="68" t="s">
        <v>97</v>
      </c>
      <c r="D91" s="129">
        <v>1.01</v>
      </c>
      <c r="F91"/>
    </row>
    <row r="92" spans="2:6" ht="15" hidden="1" x14ac:dyDescent="0.2">
      <c r="B92" s="67" t="s">
        <v>175</v>
      </c>
      <c r="C92" s="67" t="s">
        <v>86</v>
      </c>
      <c r="D92" s="129">
        <v>1.0169999999999999</v>
      </c>
      <c r="F92"/>
    </row>
    <row r="93" spans="2:6" ht="15" hidden="1" x14ac:dyDescent="0.2">
      <c r="B93" s="67" t="s">
        <v>176</v>
      </c>
      <c r="C93" s="68" t="s">
        <v>97</v>
      </c>
      <c r="D93" s="129">
        <v>1.01</v>
      </c>
      <c r="F93"/>
    </row>
    <row r="94" spans="2:6" ht="15" hidden="1" x14ac:dyDescent="0.2">
      <c r="B94" s="67" t="s">
        <v>177</v>
      </c>
      <c r="C94" s="67" t="s">
        <v>88</v>
      </c>
      <c r="D94" s="129">
        <v>0.95399999999999996</v>
      </c>
      <c r="F94"/>
    </row>
    <row r="95" spans="2:6" ht="15" hidden="1" x14ac:dyDescent="0.2">
      <c r="B95" s="67" t="s">
        <v>178</v>
      </c>
      <c r="C95" s="68" t="s">
        <v>97</v>
      </c>
      <c r="D95" s="129">
        <v>1.01</v>
      </c>
      <c r="F95"/>
    </row>
    <row r="96" spans="2:6" ht="15" hidden="1" x14ac:dyDescent="0.2">
      <c r="B96" s="67" t="s">
        <v>179</v>
      </c>
      <c r="C96" s="68" t="s">
        <v>86</v>
      </c>
      <c r="D96" s="129">
        <v>1.0169999999999999</v>
      </c>
      <c r="F96"/>
    </row>
    <row r="97" spans="2:6" ht="15" hidden="1" x14ac:dyDescent="0.2">
      <c r="B97" s="67" t="s">
        <v>180</v>
      </c>
      <c r="C97" s="68" t="s">
        <v>93</v>
      </c>
      <c r="D97" s="129">
        <v>0.97799999999999998</v>
      </c>
      <c r="F97"/>
    </row>
    <row r="98" spans="2:6" hidden="1" x14ac:dyDescent="0.2">
      <c r="B98" t="s">
        <v>181</v>
      </c>
      <c r="C98" t="s">
        <v>88</v>
      </c>
      <c r="D98" s="130">
        <v>0.95399999999999996</v>
      </c>
    </row>
    <row r="99" spans="2:6" hidden="1" x14ac:dyDescent="0.2">
      <c r="B99" t="s">
        <v>182</v>
      </c>
      <c r="C99" t="s">
        <v>88</v>
      </c>
      <c r="D99" s="130">
        <v>0.95399999999999996</v>
      </c>
    </row>
    <row r="100" spans="2:6" hidden="1" x14ac:dyDescent="0.2">
      <c r="B100" t="s">
        <v>183</v>
      </c>
      <c r="C100" t="s">
        <v>93</v>
      </c>
      <c r="D100" s="130">
        <v>0.97799999999999998</v>
      </c>
    </row>
    <row r="101" spans="2:6" hidden="1" x14ac:dyDescent="0.2">
      <c r="B101" t="s">
        <v>184</v>
      </c>
      <c r="C101" t="s">
        <v>86</v>
      </c>
      <c r="D101" s="130">
        <v>1.0169999999999999</v>
      </c>
    </row>
    <row r="102" spans="2:6" hidden="1" x14ac:dyDescent="0.2">
      <c r="B102" t="s">
        <v>185</v>
      </c>
      <c r="C102" t="s">
        <v>93</v>
      </c>
      <c r="D102" s="130">
        <v>0.97799999999999998</v>
      </c>
    </row>
    <row r="103" spans="2:6" hidden="1" x14ac:dyDescent="0.2">
      <c r="B103" t="s">
        <v>186</v>
      </c>
      <c r="C103" t="s">
        <v>86</v>
      </c>
      <c r="D103" s="130">
        <v>1.0169999999999999</v>
      </c>
    </row>
    <row r="104" spans="2:6" hidden="1" x14ac:dyDescent="0.2">
      <c r="B104" t="s">
        <v>187</v>
      </c>
      <c r="C104" t="s">
        <v>84</v>
      </c>
      <c r="D104" s="130">
        <v>0.97099999999999997</v>
      </c>
    </row>
    <row r="105" spans="2:6" hidden="1" x14ac:dyDescent="0.2">
      <c r="B105" t="s">
        <v>188</v>
      </c>
      <c r="C105" t="s">
        <v>99</v>
      </c>
      <c r="D105" s="130">
        <v>0.97699999999999998</v>
      </c>
    </row>
    <row r="106" spans="2:6" hidden="1" x14ac:dyDescent="0.2">
      <c r="B106" t="s">
        <v>189</v>
      </c>
      <c r="C106" t="s">
        <v>88</v>
      </c>
      <c r="D106" s="130">
        <v>0.95399999999999996</v>
      </c>
    </row>
    <row r="107" spans="2:6" hidden="1" x14ac:dyDescent="0.2">
      <c r="B107" t="s">
        <v>190</v>
      </c>
      <c r="C107" t="s">
        <v>84</v>
      </c>
      <c r="D107" s="130">
        <v>0.97099999999999997</v>
      </c>
    </row>
    <row r="108" spans="2:6" hidden="1" x14ac:dyDescent="0.2">
      <c r="B108" t="s">
        <v>191</v>
      </c>
      <c r="C108" t="s">
        <v>97</v>
      </c>
      <c r="D108" s="131">
        <v>1.01</v>
      </c>
    </row>
  </sheetData>
  <sheetProtection algorithmName="SHA-512" hashValue="fzk1hQDqk6EW951s167y9fg7bz6YRpnjsHkxFO873Pb4nNq3C/9a8ZmFqYUWLDBJFVRFJBrMw/ZCrugHLSmofQ==" saltValue="+KIWMzCCA7KfiOrU4aC8vg==" spinCount="100000" sheet="1" objects="1" scenarios="1"/>
  <mergeCells count="2">
    <mergeCell ref="B4:D4"/>
    <mergeCell ref="B5:D5"/>
  </mergeCells>
  <dataValidations count="1">
    <dataValidation type="list" allowBlank="1" showInputMessage="1" showErrorMessage="1" prompt="Select the County of Residence to determine the Regional Variance Factor for this service." sqref="B4:D4" xr:uid="{00000000-0002-0000-0400-000000000000}">
      <formula1>$B$10:$B$97</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F39"/>
  <sheetViews>
    <sheetView zoomScale="125" workbookViewId="0">
      <selection activeCell="B23" sqref="B23"/>
    </sheetView>
  </sheetViews>
  <sheetFormatPr defaultColWidth="9.140625" defaultRowHeight="12.75" x14ac:dyDescent="0.2"/>
  <cols>
    <col min="1" max="1" width="41.5703125" style="2" customWidth="1"/>
    <col min="2" max="2" width="25" style="2" customWidth="1"/>
    <col min="3" max="4" width="15.7109375" style="2" customWidth="1"/>
    <col min="5" max="5" width="15.7109375" style="87" customWidth="1"/>
    <col min="6" max="6" width="11.28515625" style="2" bestFit="1" customWidth="1"/>
    <col min="7" max="16384" width="9.140625" style="2"/>
  </cols>
  <sheetData>
    <row r="1" spans="1:6" ht="15" x14ac:dyDescent="0.2">
      <c r="A1" s="10" t="s">
        <v>192</v>
      </c>
      <c r="B1" s="10"/>
      <c r="C1" s="11"/>
      <c r="D1" s="10"/>
      <c r="F1" s="11"/>
    </row>
    <row r="2" spans="1:6" x14ac:dyDescent="0.2">
      <c r="A2" s="11"/>
      <c r="C2" s="11"/>
      <c r="F2" s="11"/>
    </row>
    <row r="3" spans="1:6" x14ac:dyDescent="0.2">
      <c r="A3" s="4" t="s">
        <v>193</v>
      </c>
      <c r="B3" s="118"/>
      <c r="C3" s="11"/>
      <c r="D3" s="4" t="s">
        <v>194</v>
      </c>
      <c r="F3" s="11"/>
    </row>
    <row r="4" spans="1:6" x14ac:dyDescent="0.2">
      <c r="A4" s="15" t="s">
        <v>195</v>
      </c>
      <c r="B4" s="127">
        <f>'Direct Staffing'!C41</f>
        <v>0</v>
      </c>
      <c r="C4" s="11"/>
      <c r="D4" s="17">
        <f>B4</f>
        <v>0</v>
      </c>
      <c r="F4" s="11"/>
    </row>
    <row r="5" spans="1:6" x14ac:dyDescent="0.2">
      <c r="A5" s="11"/>
      <c r="B5" s="118"/>
      <c r="C5" s="11"/>
      <c r="D5" s="3"/>
      <c r="F5" s="11"/>
    </row>
    <row r="6" spans="1:6" x14ac:dyDescent="0.2">
      <c r="A6" s="4" t="s">
        <v>196</v>
      </c>
      <c r="B6" s="118"/>
      <c r="C6" s="11"/>
      <c r="D6" s="3"/>
      <c r="F6" s="11"/>
    </row>
    <row r="7" spans="1:6" x14ac:dyDescent="0.2">
      <c r="A7" s="15" t="s">
        <v>197</v>
      </c>
      <c r="B7" s="120">
        <f>'Employee Related Expenses'!C19</f>
        <v>0.23599999999999999</v>
      </c>
      <c r="C7" s="11"/>
      <c r="D7" s="17">
        <f>B7*B4</f>
        <v>0</v>
      </c>
      <c r="F7" s="11"/>
    </row>
    <row r="8" spans="1:6" x14ac:dyDescent="0.2">
      <c r="A8" s="11"/>
      <c r="B8" s="118"/>
      <c r="C8" s="11"/>
      <c r="D8" s="3"/>
      <c r="F8" s="11"/>
    </row>
    <row r="9" spans="1:6" x14ac:dyDescent="0.2">
      <c r="A9" s="4" t="s">
        <v>198</v>
      </c>
      <c r="B9" s="118"/>
      <c r="C9" s="11"/>
      <c r="D9" s="3"/>
      <c r="F9" s="11"/>
    </row>
    <row r="10" spans="1:6" x14ac:dyDescent="0.2">
      <c r="A10" s="15" t="s">
        <v>199</v>
      </c>
      <c r="B10" s="128">
        <f>'Client Programming &amp; Supports'!C5</f>
        <v>2832.9</v>
      </c>
      <c r="C10" s="11"/>
      <c r="D10" s="17">
        <f>B10/365</f>
        <v>7.7613698630136989</v>
      </c>
      <c r="F10" s="11"/>
    </row>
    <row r="11" spans="1:6" x14ac:dyDescent="0.2">
      <c r="A11" s="11"/>
      <c r="B11" s="118"/>
      <c r="C11" s="11"/>
      <c r="D11" s="3"/>
      <c r="F11" s="11"/>
    </row>
    <row r="12" spans="1:6" x14ac:dyDescent="0.2">
      <c r="A12" s="4" t="s">
        <v>61</v>
      </c>
      <c r="B12" s="118"/>
      <c r="C12" s="11"/>
      <c r="D12" s="3"/>
      <c r="F12" s="11"/>
    </row>
    <row r="13" spans="1:6" x14ac:dyDescent="0.2">
      <c r="A13" s="15" t="s">
        <v>200</v>
      </c>
      <c r="B13" s="121">
        <f>'Program Related Expenses'!E16</f>
        <v>0.1845</v>
      </c>
      <c r="C13" s="11"/>
      <c r="D13" s="17">
        <f>E13-(D4+D7+D10)</f>
        <v>1.755944499970604</v>
      </c>
      <c r="E13" s="108">
        <f>(D4+D7+D10)/(1-B13)</f>
        <v>9.5173143629843029</v>
      </c>
      <c r="F13" s="11"/>
    </row>
    <row r="14" spans="1:6" x14ac:dyDescent="0.2">
      <c r="A14" s="69"/>
      <c r="B14" s="122"/>
      <c r="C14" s="11"/>
      <c r="D14" s="17"/>
      <c r="F14" s="11"/>
    </row>
    <row r="15" spans="1:6" s="73" customFormat="1" x14ac:dyDescent="0.2">
      <c r="A15" s="70" t="s">
        <v>201</v>
      </c>
      <c r="B15" s="71"/>
      <c r="C15" s="72"/>
      <c r="D15" s="72"/>
      <c r="E15" s="87"/>
      <c r="F15" s="11"/>
    </row>
    <row r="16" spans="1:6" s="73" customFormat="1" x14ac:dyDescent="0.2">
      <c r="A16" s="74" t="s">
        <v>202</v>
      </c>
      <c r="B16" s="75" t="str">
        <f>'Regional Variance Factor'!B7</f>
        <v>-</v>
      </c>
      <c r="C16" s="76"/>
      <c r="D16" s="77" t="str">
        <f>IF((B16&lt;&gt;"-"),((E13*B16)-E13),"Select County")</f>
        <v>Select County</v>
      </c>
      <c r="E16" s="87"/>
      <c r="F16" s="11"/>
    </row>
    <row r="17" spans="1:6" x14ac:dyDescent="0.2">
      <c r="A17" s="11"/>
      <c r="B17" s="118"/>
      <c r="C17" s="11"/>
      <c r="D17" s="3"/>
      <c r="F17" s="11"/>
    </row>
    <row r="18" spans="1:6" x14ac:dyDescent="0.2">
      <c r="A18" s="12" t="s">
        <v>203</v>
      </c>
      <c r="B18" s="119" t="str">
        <f>D18</f>
        <v>Select County</v>
      </c>
      <c r="C18" s="11"/>
      <c r="D18" s="18" t="str">
        <f>IF((B16&lt;&gt;"-"),E13+D16,"Select County")</f>
        <v>Select County</v>
      </c>
      <c r="F18" s="11"/>
    </row>
    <row r="19" spans="1:6" hidden="1" x14ac:dyDescent="0.2">
      <c r="A19" s="11"/>
      <c r="C19" s="11"/>
      <c r="F19" s="11"/>
    </row>
    <row r="20" spans="1:6" hidden="1" x14ac:dyDescent="0.2">
      <c r="A20" s="20" t="s">
        <v>204</v>
      </c>
      <c r="B20" s="25">
        <v>1</v>
      </c>
      <c r="C20" s="11"/>
      <c r="F20" s="11"/>
    </row>
    <row r="21" spans="1:6" hidden="1" x14ac:dyDescent="0.2">
      <c r="A21" s="19" t="s">
        <v>205</v>
      </c>
      <c r="B21" s="21" t="str">
        <f>IF((B16&lt;&gt;"-"),B23-B18,"-")</f>
        <v>-</v>
      </c>
      <c r="C21" s="11"/>
      <c r="F21" s="11"/>
    </row>
    <row r="22" spans="1:6" x14ac:dyDescent="0.2">
      <c r="A22" s="11"/>
      <c r="B22" s="11"/>
      <c r="C22" s="11"/>
      <c r="F22" s="11"/>
    </row>
    <row r="23" spans="1:6" x14ac:dyDescent="0.2">
      <c r="A23" s="12" t="s">
        <v>206</v>
      </c>
      <c r="B23" s="22" t="str">
        <f>IF((B16&lt;&gt;"-"),B20*B18,"Select County")</f>
        <v>Select County</v>
      </c>
      <c r="C23" s="11"/>
      <c r="D23" s="14"/>
      <c r="F23" s="11"/>
    </row>
    <row r="24" spans="1:6" hidden="1" x14ac:dyDescent="0.2">
      <c r="A24" s="11"/>
      <c r="B24" s="11"/>
    </row>
    <row r="25" spans="1:6" hidden="1" x14ac:dyDescent="0.2">
      <c r="A25" s="83" t="s">
        <v>207</v>
      </c>
      <c r="B25" s="25">
        <v>0.01</v>
      </c>
      <c r="C25" s="11"/>
      <c r="F25" s="11"/>
    </row>
    <row r="26" spans="1:6" hidden="1" x14ac:dyDescent="0.2">
      <c r="A26" s="84" t="s">
        <v>208</v>
      </c>
      <c r="B26" s="21" t="str">
        <f>IF((B16&lt;&gt;"-"),B23*B25,"-")</f>
        <v>-</v>
      </c>
      <c r="C26" s="11"/>
      <c r="F26" s="11"/>
    </row>
    <row r="27" spans="1:6" hidden="1" x14ac:dyDescent="0.2">
      <c r="A27" s="16"/>
      <c r="B27" s="16"/>
      <c r="C27" s="11"/>
      <c r="F27" s="11"/>
    </row>
    <row r="28" spans="1:6" hidden="1" x14ac:dyDescent="0.2">
      <c r="A28" s="85" t="s">
        <v>209</v>
      </c>
      <c r="B28" s="86" t="str">
        <f>IF((B16&lt;&gt;"-"),B23+B26,"-")</f>
        <v>-</v>
      </c>
      <c r="C28" s="11"/>
      <c r="F28" s="11"/>
    </row>
    <row r="29" spans="1:6" hidden="1" x14ac:dyDescent="0.2">
      <c r="A29" s="14"/>
      <c r="B29" s="14"/>
    </row>
    <row r="30" spans="1:6" hidden="1" x14ac:dyDescent="0.2">
      <c r="A30" s="83" t="s">
        <v>210</v>
      </c>
      <c r="B30" s="25">
        <v>0.05</v>
      </c>
      <c r="C30" s="11"/>
      <c r="F30" s="11"/>
    </row>
    <row r="31" spans="1:6" hidden="1" x14ac:dyDescent="0.2">
      <c r="A31" s="84" t="s">
        <v>208</v>
      </c>
      <c r="B31" s="21" t="str">
        <f>IF((B16&lt;&gt;"-"),B28*B30,"-")</f>
        <v>-</v>
      </c>
      <c r="C31" s="11"/>
      <c r="F31" s="11"/>
    </row>
    <row r="32" spans="1:6" hidden="1" x14ac:dyDescent="0.2">
      <c r="A32" s="16"/>
      <c r="B32" s="16"/>
      <c r="C32" s="11"/>
      <c r="F32" s="11"/>
    </row>
    <row r="33" spans="1:6" hidden="1" x14ac:dyDescent="0.2">
      <c r="A33" s="85" t="s">
        <v>211</v>
      </c>
      <c r="B33" s="86" t="str">
        <f>IF((B16&lt;&gt;"-"),B28+B31,"-")</f>
        <v>-</v>
      </c>
      <c r="C33" s="11"/>
      <c r="F33" s="11"/>
    </row>
    <row r="34" spans="1:6" hidden="1" x14ac:dyDescent="0.2">
      <c r="A34" s="14"/>
      <c r="B34" s="14"/>
    </row>
    <row r="35" spans="1:6" hidden="1" x14ac:dyDescent="0.2">
      <c r="A35" s="83" t="s">
        <v>212</v>
      </c>
      <c r="B35" s="25">
        <v>0.01</v>
      </c>
      <c r="C35" s="11"/>
      <c r="F35" s="11"/>
    </row>
    <row r="36" spans="1:6" hidden="1" x14ac:dyDescent="0.2">
      <c r="A36" s="84" t="s">
        <v>208</v>
      </c>
      <c r="B36" s="21" t="str">
        <f>IF((B16&lt;&gt;"-"),B33*B35,"-")</f>
        <v>-</v>
      </c>
      <c r="C36" s="11"/>
      <c r="F36" s="11"/>
    </row>
    <row r="37" spans="1:6" hidden="1" x14ac:dyDescent="0.2">
      <c r="A37" s="16"/>
      <c r="B37" s="16"/>
      <c r="C37" s="11"/>
      <c r="F37" s="11"/>
    </row>
    <row r="38" spans="1:6" hidden="1" x14ac:dyDescent="0.2">
      <c r="A38" s="85" t="s">
        <v>213</v>
      </c>
      <c r="B38" s="86" t="str">
        <f>IF((B16&lt;&gt;"-"),B33+B36,"Select County")</f>
        <v>Select County</v>
      </c>
      <c r="C38" s="11"/>
      <c r="F38" s="11"/>
    </row>
    <row r="39" spans="1:6" hidden="1" x14ac:dyDescent="0.2"/>
  </sheetData>
  <sheetProtection algorithmName="SHA-512" hashValue="ixeRY/oz3UYHw0UuJpJl5Dhu+hxpdDTuLYJkFe1ooEktuxa7n9tdED9KUngvtH+6qS6Dq3dCKWB62vRplwrbgA==" saltValue="0MBRpeJyLrchDUYDfmHYdg==" spinCount="100000" sheet="1" objects="1" scenarios="1"/>
  <phoneticPr fontId="2" type="noConversion"/>
  <dataValidations xWindow="921" yWindow="602" count="18">
    <dataValidation allowBlank="1" showInputMessage="1" showErrorMessage="1" prompt="Total Costs for Individual and Shared Staffing formula is equal to Total Staffing from Direct Staffing sheet" sqref="B4" xr:uid="{00000000-0002-0000-0500-000000000000}"/>
    <dataValidation allowBlank="1" showInputMessage="1" showErrorMessage="1" prompt="Direct Staffing Rate Calculation formula is equal to Total Costs for Individual and Shared Staffing" sqref="D4" xr:uid="{00000000-0002-0000-0500-000001000000}"/>
    <dataValidation allowBlank="1" showInputMessage="1" showErrorMessage="1" prompt="Total Benefit Percentage formula is equal to Total Benefit Percentage from Employee Related Expenses sheet" sqref="B7" xr:uid="{00000000-0002-0000-0500-000002000000}"/>
    <dataValidation allowBlank="1" showInputMessage="1" showErrorMessage="1" prompt="Employee Related Expenses Rate Calculation formula is Total Benefit Percentage times Total Costs for Individual and Shared Staffing" sqref="D7" xr:uid="{00000000-0002-0000-0500-000003000000}"/>
    <dataValidation allowBlank="1" showInputMessage="1" showErrorMessage="1" prompt="Program Support Annual Standard formula is equal to Client Programming and Supports Annual Standard from Client Programming &amp; Supports sheet" sqref="B10" xr:uid="{00000000-0002-0000-0500-000004000000}"/>
    <dataValidation allowBlank="1" showInputMessage="1" showErrorMessage="1" prompt="Client Programming &amp; Supports Rate Calculation formula is equal to Program Support Annual Standard" sqref="D10" xr:uid="{00000000-0002-0000-0500-000005000000}"/>
    <dataValidation allowBlank="1" showInputMessage="1" showErrorMessage="1" prompt="Program Related Expenses Percentage formula is equal to Total Program Related Expenses and G&amp;A Support from Program Related Expenses sheet" sqref="B13:B14" xr:uid="{00000000-0002-0000-0500-000006000000}"/>
    <dataValidation allowBlank="1" showInputMessage="1" showErrorMessage="1" prompt="Program Related Expenses Rate Calcuation formula is Daily Rate minus (Direct Staffing Rate + Employee Related Expenses Rate + Transportation Rate + Client Programming &amp; Supports Rate + Remote Shared Staffing Rate)" sqref="D13:D14" xr:uid="{00000000-0002-0000-0500-000007000000}"/>
    <dataValidation allowBlank="1" showInputMessage="1" showErrorMessage="1" prompt="Annual Rate formula is (Direct Staffing Rate + Remote Staffing Rate + Employee Related Expenses Rate + Transportation Rate + Client Programming &amp; Supports Rate) divided by (1 minus Program Related Expenses Percentage)" sqref="D18" xr:uid="{00000000-0002-0000-0500-000008000000}"/>
    <dataValidation allowBlank="1" showInputMessage="1" showErrorMessage="1" prompt="Daily Rate formula is Annual Rate divided by 365" sqref="B18" xr:uid="{00000000-0002-0000-0500-000009000000}"/>
    <dataValidation allowBlank="1" showInputMessage="1" showErrorMessage="1" prompt="Budget Neutrality Rate" sqref="B20 B15" xr:uid="{00000000-0002-0000-0500-00000A000000}"/>
    <dataValidation allowBlank="1" showInputMessage="1" showErrorMessage="1" prompt="Cost of Living Adjustment formula is Original Total Daily Rate multiplied by COLA Increase" sqref="B36 B26 B31" xr:uid="{00000000-0002-0000-0500-00000B000000}"/>
    <dataValidation allowBlank="1" showInputMessage="1" showErrorMessage="1" prompt="Post COLA Total Daily Rate is Original Total Daily Rate plus Cost of Living Adjustment" sqref="B28 B33 B38" xr:uid="{00000000-0002-0000-0500-00000C000000}"/>
    <dataValidation allowBlank="1" showInputMessage="1" showErrorMessage="1" prompt="Daily Budget Neutrality formula is Original Total Daily Rate minus Daily Rate" sqref="B21" xr:uid="{00000000-0002-0000-0500-00000D000000}"/>
    <dataValidation allowBlank="1" showInputMessage="1" showErrorMessage="1" prompt="Original Total Daily Rate" sqref="B23" xr:uid="{00000000-0002-0000-0500-00000E000000}"/>
    <dataValidation allowBlank="1" showInputMessage="1" showErrorMessage="1" prompt="4/1/2014 COLA Increase" sqref="B25 B30 B35" xr:uid="{00000000-0002-0000-0500-00000F000000}"/>
    <dataValidation allowBlank="1" showInputMessage="1" showErrorMessage="1" prompt="G&amp;A Rate Rate Calculation formula is Total Unit Rate minus the sum of (Staffing per Unit Rate plus Program Support Rate plus Employee Related Expense Rate plus Client Programming and Supports Rate plus Program Facility Rate)" sqref="D15" xr:uid="{00000000-0002-0000-0500-000010000000}"/>
    <dataValidation allowBlank="1" showInputMessage="1" showErrorMessage="1" prompt="Unit Regional Variance formula is Unit Rate multiplied by the appropriate Regional Variance Factor" sqref="B16" xr:uid="{00000000-0002-0000-0500-000011000000}"/>
  </dataValidations>
  <pageMargins left="0.25" right="0.25" top="1.25" bottom="0.75" header="0.3" footer="0.3"/>
  <pageSetup orientation="portrait" r:id="rId1"/>
  <headerFooter alignWithMargins="0">
    <oddHeader>&amp;C&amp;G</oddHeader>
    <oddFooter>&amp;LDWRS Draft Framework for Corporate-Basic - &amp;A&amp;R&amp;P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3:C22"/>
  <sheetViews>
    <sheetView workbookViewId="0">
      <selection activeCell="B33" sqref="B33"/>
    </sheetView>
  </sheetViews>
  <sheetFormatPr defaultRowHeight="12.75" x14ac:dyDescent="0.2"/>
  <cols>
    <col min="1" max="1" width="10.140625" bestFit="1" customWidth="1"/>
    <col min="2" max="2" width="46" style="124" customWidth="1"/>
  </cols>
  <sheetData>
    <row r="3" spans="1:3" ht="13.5" customHeight="1" x14ac:dyDescent="0.2"/>
    <row r="4" spans="1:3" x14ac:dyDescent="0.2">
      <c r="A4" t="s">
        <v>214</v>
      </c>
      <c r="B4" s="124" t="s">
        <v>215</v>
      </c>
    </row>
    <row r="5" spans="1:3" ht="25.5" x14ac:dyDescent="0.2">
      <c r="A5" s="61">
        <v>44197</v>
      </c>
      <c r="B5" s="124" t="s">
        <v>234</v>
      </c>
      <c r="C5" t="s">
        <v>233</v>
      </c>
    </row>
    <row r="6" spans="1:3" x14ac:dyDescent="0.2">
      <c r="A6" s="61">
        <v>44378</v>
      </c>
      <c r="B6" s="124" t="s">
        <v>236</v>
      </c>
      <c r="C6" t="s">
        <v>237</v>
      </c>
    </row>
    <row r="7" spans="1:3" x14ac:dyDescent="0.2">
      <c r="A7" s="61">
        <v>45631</v>
      </c>
      <c r="B7" s="124" t="s">
        <v>236</v>
      </c>
      <c r="C7" t="s">
        <v>246</v>
      </c>
    </row>
    <row r="8" spans="1:3" ht="19.5" customHeight="1" x14ac:dyDescent="0.2">
      <c r="A8" s="61">
        <v>45896</v>
      </c>
      <c r="B8" s="124" t="s">
        <v>247</v>
      </c>
      <c r="C8" t="s">
        <v>248</v>
      </c>
    </row>
    <row r="9" spans="1:3" x14ac:dyDescent="0.2">
      <c r="A9" s="61">
        <v>45903</v>
      </c>
      <c r="B9" s="124" t="s">
        <v>249</v>
      </c>
      <c r="C9" t="s">
        <v>248</v>
      </c>
    </row>
    <row r="10" spans="1:3" ht="21.75" customHeight="1" x14ac:dyDescent="0.2"/>
    <row r="11" spans="1:3" hidden="1" x14ac:dyDescent="0.2">
      <c r="B11" s="124" t="s">
        <v>235</v>
      </c>
    </row>
    <row r="12" spans="1:3" hidden="1" x14ac:dyDescent="0.2">
      <c r="A12" s="113">
        <v>41640</v>
      </c>
      <c r="B12" s="114" t="s">
        <v>217</v>
      </c>
      <c r="C12" s="14" t="s">
        <v>216</v>
      </c>
    </row>
    <row r="13" spans="1:3" hidden="1" x14ac:dyDescent="0.2">
      <c r="A13" s="113">
        <v>41709</v>
      </c>
      <c r="B13" s="114" t="s">
        <v>218</v>
      </c>
      <c r="C13" s="14" t="s">
        <v>219</v>
      </c>
    </row>
    <row r="14" spans="1:3" hidden="1" x14ac:dyDescent="0.2">
      <c r="A14" s="113">
        <v>41808</v>
      </c>
      <c r="B14" s="114" t="s">
        <v>220</v>
      </c>
      <c r="C14" s="14" t="s">
        <v>221</v>
      </c>
    </row>
    <row r="15" spans="1:3" hidden="1" x14ac:dyDescent="0.2">
      <c r="A15" s="113">
        <v>42164</v>
      </c>
      <c r="B15" s="114" t="s">
        <v>222</v>
      </c>
      <c r="C15" s="14" t="s">
        <v>223</v>
      </c>
    </row>
    <row r="16" spans="1:3" hidden="1" x14ac:dyDescent="0.2">
      <c r="A16" s="113">
        <v>42339</v>
      </c>
      <c r="B16" s="114" t="s">
        <v>224</v>
      </c>
      <c r="C16" s="14" t="s">
        <v>225</v>
      </c>
    </row>
    <row r="17" spans="1:3" hidden="1" x14ac:dyDescent="0.2">
      <c r="A17" s="113">
        <v>42522</v>
      </c>
      <c r="B17" s="115" t="s">
        <v>226</v>
      </c>
      <c r="C17" s="125" t="s">
        <v>227</v>
      </c>
    </row>
    <row r="18" spans="1:3" hidden="1" x14ac:dyDescent="0.2">
      <c r="A18" s="113">
        <v>42887</v>
      </c>
      <c r="B18" s="115" t="s">
        <v>228</v>
      </c>
      <c r="C18" s="125" t="s">
        <v>229</v>
      </c>
    </row>
    <row r="19" spans="1:3" ht="38.25" hidden="1" x14ac:dyDescent="0.2">
      <c r="A19" s="61">
        <v>44562</v>
      </c>
      <c r="B19" s="124" t="s">
        <v>238</v>
      </c>
      <c r="C19" s="125" t="s">
        <v>239</v>
      </c>
    </row>
    <row r="20" spans="1:3" hidden="1" x14ac:dyDescent="0.2">
      <c r="A20" s="61">
        <v>44720</v>
      </c>
      <c r="B20" s="124" t="s">
        <v>240</v>
      </c>
      <c r="C20" s="125" t="s">
        <v>241</v>
      </c>
    </row>
    <row r="21" spans="1:3" hidden="1" x14ac:dyDescent="0.2">
      <c r="A21" s="61">
        <v>44844</v>
      </c>
      <c r="B21" s="124" t="s">
        <v>242</v>
      </c>
      <c r="C21" s="125" t="s">
        <v>243</v>
      </c>
    </row>
    <row r="22" spans="1:3" ht="25.5" hidden="1" x14ac:dyDescent="0.2">
      <c r="A22" s="61">
        <v>45246</v>
      </c>
      <c r="B22" s="124" t="s">
        <v>244</v>
      </c>
      <c r="C22" s="125" t="s">
        <v>245</v>
      </c>
    </row>
  </sheetData>
  <sheetProtection algorithmName="SHA-512" hashValue="wpBp1Xk7Gd5uDoVV6Nn+z4NwHCL68UOwtLPVSnrYphk5OTVnsF4d/TIrG2OMUvbdsxDlV2jvgwSmddzlXIAidQ==" saltValue="NCUJhsC+rM4WvoxnRi4OGA==" spinCount="100000" sheet="1" objects="1" scenarios="1"/>
  <phoneticPr fontId="12"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Category_x002d_Req xmlns="39dc04e4-1dc7-4207-b25c-d7db9724c689">MnSP R22.6</Category_x002d_Req>
    <Sub_x0020_category_x002d_req_x003a_ xmlns="39dc04e4-1dc7-4207-b25c-d7db9724c689">Frameworks</Sub_x0020_category_x002d_req_x003a_>
  </documentManagement>
</p:properties>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162A03CF163030488AA007497FCFE82D" ma:contentTypeVersion="3" ma:contentTypeDescription="Create a new document." ma:contentTypeScope="" ma:versionID="caf600041b5895cf1dc2bdecad897c66">
  <xsd:schema xmlns:xsd="http://www.w3.org/2001/XMLSchema" xmlns:xs="http://www.w3.org/2001/XMLSchema" xmlns:p="http://schemas.microsoft.com/office/2006/metadata/properties" xmlns:ns2="39dc04e4-1dc7-4207-b25c-d7db9724c689" xmlns:ns3="0cdeeaad-74a8-4021-893f-c7b31297a14c" targetNamespace="http://schemas.microsoft.com/office/2006/metadata/properties" ma:root="true" ma:fieldsID="111228701334d912b2ecc02ae36940fc" ns2:_="" ns3:_="">
    <xsd:import namespace="39dc04e4-1dc7-4207-b25c-d7db9724c689"/>
    <xsd:import namespace="0cdeeaad-74a8-4021-893f-c7b31297a14c"/>
    <xsd:element name="properties">
      <xsd:complexType>
        <xsd:sequence>
          <xsd:element name="documentManagement">
            <xsd:complexType>
              <xsd:all>
                <xsd:element ref="ns2:Category_x002d_Req"/>
                <xsd:element ref="ns2:Sub_x0020_category_x002d_req_x003a_" minOccurs="0"/>
                <xsd:element ref="ns3:SharedWithUser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dc04e4-1dc7-4207-b25c-d7db9724c689" elementFormDefault="qualified">
    <xsd:import namespace="http://schemas.microsoft.com/office/2006/documentManagement/types"/>
    <xsd:import namespace="http://schemas.microsoft.com/office/infopath/2007/PartnerControls"/>
    <xsd:element name="Category_x002d_Req" ma:index="8" ma:displayName="Category-Req" ma:description="Enter the category for your document" ma:format="Dropdown" ma:internalName="Category_x002d_Req">
      <xsd:simpleType>
        <xsd:restriction base="dms:Choice">
          <xsd:enumeration value="No Category"/>
          <xsd:enumeration value="MnCHOICES and RMS R14.3"/>
          <xsd:enumeration value="MnCHOICES and RMS R14.4"/>
          <xsd:enumeration value="MnCHOICES and RMS R15.1"/>
          <xsd:enumeration value="MnCHOICES and RMS R15.2"/>
          <xsd:enumeration value="MnCHOICES and RMS R15.3"/>
          <xsd:enumeration value="MnCHOICES and RMS R15.4"/>
          <xsd:enumeration value="MnCHOICES and RMS R16.1"/>
          <xsd:enumeration value="MnCHOICES and RMS R16.2"/>
          <xsd:enumeration value="MnCHOICES and RMS R16.3"/>
          <xsd:enumeration value="MnCHOICES and RMS R16.4"/>
          <xsd:enumeration value="MnCHOICES and RMS R17.1"/>
          <xsd:enumeration value="MnCHOICES and RMS R17.2"/>
          <xsd:enumeration value="MnCHOICES and RMS R17.3"/>
          <xsd:enumeration value="MnCHOICES and RMS R17.4"/>
          <xsd:enumeration value="MnCHOICES and RMS R18.1"/>
          <xsd:enumeration value="MnCHOICES and RMS R18.2"/>
          <xsd:enumeration value="MnCHOICES and RMS R18.3"/>
          <xsd:enumeration value="MnCHOICES and RMS R18.4"/>
          <xsd:enumeration value="MnCHOICES and RMS R18.5"/>
          <xsd:enumeration value="MnCHOICES and RMS R18.6"/>
          <xsd:enumeration value="MnCHOICES and RMS R18.7"/>
          <xsd:enumeration value="MnCHOICES and RMS R19.1"/>
          <xsd:enumeration value="MnCHOICES and RMS R19.2"/>
          <xsd:enumeration value="MnCHOICES and RMS R19.3"/>
          <xsd:enumeration value="MnCHOICES and RMS R19.4"/>
          <xsd:enumeration value="MnCHOICES and RMS R20.1"/>
          <xsd:enumeration value="MnCHOICES and RMS R20.2"/>
          <xsd:enumeration value="MnCHOICES and RMS R20.3"/>
          <xsd:enumeration value="MnCHOICES and RMS R20.4"/>
          <xsd:enumeration value="MnCHOICES and RMS R20.5"/>
          <xsd:enumeration value="MnCHOICES and RMS R20.6"/>
          <xsd:enumeration value="MnCHOICES and RMS R20.7"/>
          <xsd:enumeration value="MnCHOICES and RMS R20.8"/>
          <xsd:enumeration value="MnCHOICES and RMS R20.9"/>
          <xsd:enumeration value="MnCHOICES and RMS R20.10"/>
          <xsd:enumeration value="MnCHOICES and RMS R20.11"/>
          <xsd:enumeration value="MnCHOICES and RMS R20.12"/>
          <xsd:enumeration value="MnCHOICES and RMS R20.12.1"/>
          <xsd:enumeration value="MnCHOICES and RMS R20.12.6"/>
          <xsd:enumeration value="MnCHOICES and RMS R20.13"/>
          <xsd:enumeration value="MnCHOICES and RMS R20.14"/>
          <xsd:enumeration value="MnCHOICES and RMS R21.1"/>
          <xsd:enumeration value="MnCHOICES and RMS R21.2"/>
          <xsd:enumeration value="MnCHOICES and RMS R21.3"/>
          <xsd:enumeration value="MnCHOICES and RMS R21.4"/>
          <xsd:enumeration value="MnSP R14.3"/>
          <xsd:enumeration value="MnSP R14.4"/>
          <xsd:enumeration value="MnSP R15.1"/>
          <xsd:enumeration value="MnSP R15.2"/>
          <xsd:enumeration value="MnSP R15.3"/>
          <xsd:enumeration value="MnSP R15.4"/>
          <xsd:enumeration value="MnSP R16.1"/>
          <xsd:enumeration value="MnSP R16.2"/>
          <xsd:enumeration value="MnSP R16.3"/>
          <xsd:enumeration value="MnSP R16.4"/>
          <xsd:enumeration value="MnSP R17.1"/>
          <xsd:enumeration value="MnSP R17.2"/>
          <xsd:enumeration value="MnSP R17.3"/>
          <xsd:enumeration value="MnSP R17.4"/>
          <xsd:enumeration value="MnSP R18.1"/>
          <xsd:enumeration value="MnSP R18.2"/>
          <xsd:enumeration value="MnSP R18.3"/>
          <xsd:enumeration value="MnSP R18.4"/>
          <xsd:enumeration value="MnSP R18.5"/>
          <xsd:enumeration value="MnSP R18.6"/>
          <xsd:enumeration value="MnSP R18.7"/>
          <xsd:enumeration value="MnSP R18.8"/>
          <xsd:enumeration value="MnSP R19.1"/>
          <xsd:enumeration value="MnSP R19.2"/>
          <xsd:enumeration value="MnSP R19.3"/>
          <xsd:enumeration value="MnSP R19.4"/>
          <xsd:enumeration value="MnSP R20.1"/>
          <xsd:enumeration value="MnSP R20.2"/>
          <xsd:enumeration value="MnSP R20.3"/>
          <xsd:enumeration value="MnSP R20.4"/>
          <xsd:enumeration value="MnSP R20.6"/>
          <xsd:enumeration value="MnSP R20.8"/>
          <xsd:enumeration value="MnSP R20.10"/>
          <xsd:enumeration value="MnSP R20.12"/>
          <xsd:enumeration value="MnSP R21.1"/>
          <xsd:enumeration value="MnSP R21.12"/>
          <xsd:enumeration value="MnSP R21.2"/>
          <xsd:enumeration value="MnSP R21.3"/>
          <xsd:enumeration value="MnSP R21.4"/>
          <xsd:enumeration value="MnSP R21.6"/>
          <xsd:enumeration value="MnSP R21.9"/>
          <xsd:enumeration value="MnSP R22.6"/>
          <xsd:enumeration value="MnSP R22.12"/>
        </xsd:restriction>
      </xsd:simpleType>
    </xsd:element>
    <xsd:element name="Sub_x0020_category_x002d_req_x003a_" ma:index="9" nillable="true" ma:displayName="Sub category-req:" ma:description="Enter the subcategory for the document" ma:format="Dropdown" ma:internalName="Sub_x0020_category_x002d_req_x003a_">
      <xsd:simpleType>
        <xsd:restriction base="dms:Choice">
          <xsd:enumeration value="MnCHOICES and RMS"/>
          <xsd:enumeration value="MnSPA"/>
          <xsd:enumeration value="Data"/>
          <xsd:enumeration value="Frameworks"/>
          <xsd:enumeration value="Supporting Documentation"/>
          <xsd:enumeration value="Wireframes"/>
        </xsd:restriction>
      </xsd:simpleType>
    </xsd:element>
  </xsd:schema>
  <xsd:schema xmlns:xsd="http://www.w3.org/2001/XMLSchema" xmlns:xs="http://www.w3.org/2001/XMLSchema" xmlns:dms="http://schemas.microsoft.com/office/2006/documentManagement/types" xmlns:pc="http://schemas.microsoft.com/office/infopath/2007/PartnerControls" targetNamespace="0cdeeaad-74a8-4021-893f-c7b31297a14c"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11" nillable="true" ma:displayName="Document ID Value" ma:description="The value of the document ID assigned to this item." ma:internalName="_dlc_DocId" ma:readOnly="true">
      <xsd:simpleType>
        <xsd:restriction base="dms:Text"/>
      </xsd:simpleType>
    </xsd:element>
    <xsd:element name="_dlc_DocIdUrl" ma:index="1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1A64E4A5-1E19-4352-AEE3-7A22EE875DDA}">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0cdeeaad-74a8-4021-893f-c7b31297a14c"/>
    <ds:schemaRef ds:uri="http://purl.org/dc/terms/"/>
    <ds:schemaRef ds:uri="39dc04e4-1dc7-4207-b25c-d7db9724c689"/>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EF3001F8-66B2-4000-8FD6-FCF12F930209}">
  <ds:schemaRefs>
    <ds:schemaRef ds:uri="http://schemas.microsoft.com/sharepoint/events"/>
  </ds:schemaRefs>
</ds:datastoreItem>
</file>

<file path=customXml/itemProps3.xml><?xml version="1.0" encoding="utf-8"?>
<ds:datastoreItem xmlns:ds="http://schemas.openxmlformats.org/officeDocument/2006/customXml" ds:itemID="{62E45997-0578-4CF8-B8DB-4A68B0F6AC31}">
  <ds:schemaRefs>
    <ds:schemaRef ds:uri="http://schemas.microsoft.com/sharepoint/v3/contenttype/forms"/>
  </ds:schemaRefs>
</ds:datastoreItem>
</file>

<file path=customXml/itemProps4.xml><?xml version="1.0" encoding="utf-8"?>
<ds:datastoreItem xmlns:ds="http://schemas.openxmlformats.org/officeDocument/2006/customXml" ds:itemID="{5EF8CE18-170C-43E0-B5E3-313F83CE21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dc04e4-1dc7-4207-b25c-d7db9724c689"/>
    <ds:schemaRef ds:uri="0cdeeaad-74a8-4021-893f-c7b31297a1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D0796E56-332E-45B8-A819-78355D4F7488}">
  <ds:schemaRefs>
    <ds:schemaRef ds:uri="http://schemas.microsoft.com/office/2006/metadata/longProperties"/>
  </ds:schemaRefs>
</ds:datastoreItem>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16</vt:i4>
      </vt:variant>
    </vt:vector>
  </HeadingPairs>
  <TitlesOfParts>
    <vt:vector size="23" baseType="lpstr">
      <vt:lpstr>Direct Staffing</vt:lpstr>
      <vt:lpstr>Employee Related Expenses</vt:lpstr>
      <vt:lpstr>Client Programming &amp; Supports</vt:lpstr>
      <vt:lpstr>Program Related Expenses</vt:lpstr>
      <vt:lpstr>Regional Variance Factor</vt:lpstr>
      <vt:lpstr>Rate Totals</vt:lpstr>
      <vt:lpstr>Version</vt:lpstr>
      <vt:lpstr>Budget_Neutrality</vt:lpstr>
      <vt:lpstr>columntitleregion1.b30.g36.1</vt:lpstr>
      <vt:lpstr>Customization</vt:lpstr>
      <vt:lpstr>IndividualAmountForSharedStaff</vt:lpstr>
      <vt:lpstr>IndividualOnsiteStaff</vt:lpstr>
      <vt:lpstr>'Client Programming &amp; Supports'!Print_Area</vt:lpstr>
      <vt:lpstr>'Employee Related Expenses'!Print_Area</vt:lpstr>
      <vt:lpstr>'Program Related Expenses'!Print_Area</vt:lpstr>
      <vt:lpstr>'Rate Totals'!Print_Area</vt:lpstr>
      <vt:lpstr>ReliefStaff</vt:lpstr>
      <vt:lpstr>SharedOnsiteStaff</vt:lpstr>
      <vt:lpstr>Step_11._Calculate_total_staffing</vt:lpstr>
      <vt:lpstr>Supervision</vt:lpstr>
      <vt:lpstr>titleregion1.B5.G7.1</vt:lpstr>
      <vt:lpstr>titleregion3.b25.G27.1</vt:lpstr>
      <vt:lpstr>TotalStaffing</vt:lpstr>
    </vt:vector>
  </TitlesOfParts>
  <Manager/>
  <Company>State of Minnesota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 ICS Framework v16</dc:title>
  <dc:subject/>
  <dc:creator>pwmfb67</dc:creator>
  <cp:keywords/>
  <dc:description/>
  <cp:lastModifiedBy>Koepsell, Sara (DHS)</cp:lastModifiedBy>
  <cp:revision/>
  <dcterms:created xsi:type="dcterms:W3CDTF">2009-10-20T14:58:44Z</dcterms:created>
  <dcterms:modified xsi:type="dcterms:W3CDTF">2025-09-03T14:19:32Z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xd_Signature">
    <vt:lpwstr/>
  </property>
  <property fmtid="{D5CDD505-2E9C-101B-9397-08002B2CF9AE}" pid="4" name="display_urn:schemas-microsoft-com:office:office#Editor">
    <vt:lpwstr>Bediako, Maria F</vt:lpwstr>
  </property>
  <property fmtid="{D5CDD505-2E9C-101B-9397-08002B2CF9AE}" pid="5" name="display_urn:schemas-microsoft-com:office:office#Author">
    <vt:lpwstr>Bediako, Maria F</vt:lpwstr>
  </property>
  <property fmtid="{D5CDD505-2E9C-101B-9397-08002B2CF9AE}" pid="6" name="TemplateUrl">
    <vt:lpwstr/>
  </property>
  <property fmtid="{D5CDD505-2E9C-101B-9397-08002B2CF9AE}" pid="7" name="xd_ProgID">
    <vt:lpwstr/>
  </property>
  <property fmtid="{D5CDD505-2E9C-101B-9397-08002B2CF9AE}" pid="8" name="ContentTypeId">
    <vt:lpwstr>0x010100162A03CF163030488AA007497FCFE82D</vt:lpwstr>
  </property>
  <property fmtid="{D5CDD505-2E9C-101B-9397-08002B2CF9AE}" pid="9" name="ServiceType">
    <vt:lpwstr>2013 Frameworks</vt:lpwstr>
  </property>
  <property fmtid="{D5CDD505-2E9C-101B-9397-08002B2CF9AE}" pid="10" name="Cat:">
    <vt:lpwstr>2014 Version 2 -4/1 COLA Updates</vt:lpwstr>
  </property>
  <property fmtid="{D5CDD505-2E9C-101B-9397-08002B2CF9AE}" pid="11" name="Assigned to0">
    <vt:lpwstr>Hauschild, Judy</vt:lpwstr>
  </property>
  <property fmtid="{D5CDD505-2E9C-101B-9397-08002B2CF9AE}" pid="12" name="Public page">
    <vt:lpwstr>DSD</vt:lpwstr>
  </property>
  <property fmtid="{D5CDD505-2E9C-101B-9397-08002B2CF9AE}" pid="13" name="PCA Page status">
    <vt:lpwstr>Approved and Posted</vt:lpwstr>
  </property>
  <property fmtid="{D5CDD505-2E9C-101B-9397-08002B2CF9AE}" pid="14" name="Order">
    <vt:lpwstr>7100.00000000000</vt:lpwstr>
  </property>
  <property fmtid="{D5CDD505-2E9C-101B-9397-08002B2CF9AE}" pid="15" name="Review Type">
    <vt:lpwstr>Page update</vt:lpwstr>
  </property>
</Properties>
</file>