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6AF1B143-11E0-437C-BBFD-EDA0F9DB5588}"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1" l="1"/>
  <c r="B30" i="9"/>
  <c r="B11" i="10"/>
  <c r="F15" i="10"/>
  <c r="E5" i="10"/>
  <c r="D7" i="10" s="1"/>
  <c r="D11" i="10" s="1"/>
  <c r="B7" i="13"/>
  <c r="B19" i="9" s="1"/>
  <c r="B5" i="13"/>
  <c r="B13" i="9"/>
  <c r="F13" i="6"/>
  <c r="B16" i="9"/>
  <c r="D19" i="3"/>
  <c r="B7" i="9"/>
  <c r="B10" i="9"/>
  <c r="E25" i="10" l="1"/>
  <c r="D28" i="10" s="1"/>
  <c r="B4" i="9" s="1"/>
  <c r="D4" i="9" s="1"/>
  <c r="B41" i="9"/>
  <c r="B38" i="9"/>
  <c r="B50" i="9"/>
  <c r="B33" i="9"/>
  <c r="B26" i="9"/>
  <c r="B45" i="9"/>
  <c r="B42" i="9"/>
  <c r="B53" i="9"/>
  <c r="D19" i="9"/>
  <c r="B23" i="9"/>
  <c r="B49" i="9"/>
  <c r="B57" i="9"/>
  <c r="B54" i="9"/>
  <c r="D21" i="9"/>
  <c r="B21" i="9" s="1"/>
  <c r="B37" i="9"/>
  <c r="B34" i="9"/>
  <c r="B27" i="9"/>
  <c r="B46" i="9"/>
  <c r="B58" i="9"/>
  <c r="D7" i="9" l="1"/>
  <c r="D10" i="9" s="1"/>
  <c r="D13" i="9" l="1"/>
  <c r="E16" i="9" s="1"/>
  <c r="D16" i="9" s="1"/>
</calcChain>
</file>

<file path=xl/sharedStrings.xml><?xml version="1.0" encoding="utf-8"?>
<sst xmlns="http://schemas.openxmlformats.org/spreadsheetml/2006/main" count="363" uniqueCount="258">
  <si>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</si>
  <si>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</si>
  <si>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</si>
  <si>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</si>
  <si>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</si>
  <si>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</si>
  <si>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</si>
  <si>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</si>
  <si>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</si>
  <si>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</si>
  <si>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</si>
  <si>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</si>
  <si>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</si>
  <si>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</si>
  <si>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</si>
  <si>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</si>
  <si>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</si>
  <si>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</si>
  <si>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</si>
  <si>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</si>
  <si>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</si>
  <si>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</si>
  <si>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</si>
  <si>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</si>
  <si>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</si>
  <si>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</si>
  <si>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</si>
  <si>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</si>
  <si>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</si>
  <si>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</si>
  <si>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</si>
  <si>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</si>
  <si>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</si>
  <si>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</si>
  <si>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</si>
  <si>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</si>
  <si>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</si>
  <si>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</si>
  <si>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</si>
  <si>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</si>
  <si>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</si>
  <si>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</si>
  <si>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</si>
  <si>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</si>
  <si>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</si>
  <si>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</si>
  <si>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</si>
  <si>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</si>
  <si>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</si>
  <si>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</si>
  <si>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</si>
  <si>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</si>
  <si>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</si>
  <si>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</si>
  <si>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</si>
  <si>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</si>
  <si>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</si>
  <si>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</si>
  <si>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</si>
  <si>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</si>
  <si>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</si>
  <si>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</si>
  <si>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</si>
  <si>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</si>
  <si>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</si>
  <si>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</si>
  <si>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</si>
  <si>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</si>
  <si>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</si>
  <si>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</si>
  <si>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</si>
  <si>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</si>
  <si>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</si>
  <si>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</si>
  <si>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</si>
  <si>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</si>
  <si>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</si>
  <si>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</si>
  <si>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</si>
  <si>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</si>
  <si>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</si>
  <si>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</si>
  <si>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</si>
  <si>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</si>
  <si>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</si>
  <si>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</si>
  <si>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</si>
  <si>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</si>
  <si>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</si>
  <si>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</si>
  <si>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</si>
  <si>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</si>
  <si>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</si>
  <si>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</si>
  <si>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</si>
  <si>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</si>
  <si>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</si>
  <si>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</si>
  <si>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</si>
  <si>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</si>
  <si>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</si>
  <si>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</si>
  <si>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</si>
  <si>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</si>
  <si>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</si>
  <si>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</si>
  <si>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</si>
  <si>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</si>
  <si>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</si>
  <si>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</si>
  <si>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</si>
  <si>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</si>
  <si>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</si>
  <si>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</si>
  <si>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</si>
  <si>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</si>
  <si>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</si>
  <si>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</si>
  <si>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</si>
  <si>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</si>
  <si>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</si>
  <si>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</si>
  <si>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</si>
  <si>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</si>
  <si>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</si>
  <si>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</si>
  <si>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</si>
  <si>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</si>
  <si>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</si>
  <si>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</si>
  <si>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</si>
  <si>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</si>
  <si>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</si>
  <si>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</si>
  <si>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</si>
  <si>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</si>
  <si>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</si>
  <si>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</si>
  <si>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</si>
  <si>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</si>
  <si>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</si>
  <si>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</si>
  <si>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</si>
  <si>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</si>
  <si>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</si>
  <si>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</si>
  <si>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</si>
  <si>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</si>
  <si>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</si>
  <si>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</si>
  <si>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</si>
  <si>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</si>
  <si>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</si>
  <si>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</si>
  <si>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</si>
  <si>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</si>
  <si>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</si>
  <si>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</si>
  <si>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</si>
  <si>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</si>
  <si>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</si>
  <si>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</si>
  <si>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</si>
  <si>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</si>
  <si>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</si>
  <si>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</si>
  <si>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</si>
  <si>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</si>
  <si>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</si>
  <si>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</si>
  <si>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</si>
  <si>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</si>
  <si>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</si>
  <si>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</si>
  <si>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</si>
  <si>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</si>
  <si>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</si>
  <si>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</si>
  <si>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</si>
  <si>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</si>
  <si>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</si>
  <si>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</si>
  <si>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</si>
  <si>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</si>
  <si>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</si>
  <si>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</si>
  <si>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</si>
  <si>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</si>
  <si>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</si>
  <si>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</si>
  <si>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</si>
  <si>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</si>
  <si>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</si>
  <si>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</si>
  <si>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</si>
  <si>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</si>
  <si>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</si>
  <si>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</si>
  <si>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</si>
  <si>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</si>
  <si>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</si>
  <si>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</si>
  <si>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</si>
  <si>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</si>
  <si>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</si>
  <si>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</si>
  <si>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</si>
  <si>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</si>
  <si>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</si>
  <si>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</si>
  <si>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</si>
  <si>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</si>
  <si>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</si>
  <si>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</si>
  <si>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</si>
  <si>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</si>
  <si>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</si>
  <si>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</si>
  <si>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</si>
  <si>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</si>
  <si>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</si>
  <si>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</si>
  <si>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</si>
  <si>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</si>
  <si>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</si>
  <si>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</si>
  <si>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</si>
  <si>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</si>
  <si>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</si>
  <si>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</si>
  <si>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</si>
  <si>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</si>
  <si>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</si>
  <si>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</si>
  <si>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</si>
  <si>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</si>
  <si>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</si>
  <si>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</si>
  <si>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</si>
  <si>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</si>
  <si>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</si>
  <si>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</si>
  <si>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</si>
  <si>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</si>
  <si>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</si>
  <si>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</si>
  <si>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</si>
  <si>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</si>
  <si>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</si>
  <si>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</si>
  <si>
    <t>New value for direct care staff wage,
supervisor wage,
client programming and support component</t>
  </si>
  <si>
    <t>Version 15</t>
  </si>
  <si>
    <t>Updated RVF</t>
  </si>
  <si>
    <t>Version 16</t>
  </si>
  <si>
    <t>Version 17</t>
  </si>
  <si>
    <t>Changes to direct staffing, client programming</t>
  </si>
  <si>
    <t>Version 18</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</si>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</sst>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3" tint="0.7999816888943144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0" fontId="10" fillId="9" borderId="0" xfId="0" applyFont="1" applyFill="1"/>
    <xf numFmtId="44" fontId="1" fillId="0" borderId="1" xfId="2"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10" fontId="0" fillId="3" borderId="0" xfId="0" applyNumberFormat="1" applyFill="1"/>
    <xf numFmtId="10" fontId="0" fillId="0" borderId="1" xfId="3" applyNumberFormat="1" applyFont="1" applyFill="1" applyBorder="1" applyAlignment="1">
      <alignment horizontal="right" vertical="top"/>
    </xf>
    <xf numFmtId="44" fontId="1" fillId="0" borderId="5" xfId="2" applyFill="1" applyBorder="1" applyAlignment="1"/>
    <xf numFmtId="10" fontId="1" fillId="0" borderId="1" xfId="3" applyNumberFormat="1" applyFont="1" applyFill="1" applyBorder="1" applyAlignment="1">
      <alignment vertical="top"/>
    </xf>
    <xf numFmtId="0" fontId="1" fillId="5" borderId="1" xfId="0" applyFont="1" applyFill="1" applyBorder="1" applyAlignment="1">
      <alignment horizontal="left"/>
    </xf>
    <xf numFmtId="0" fontId="0" fillId="3" borderId="5" xfId="0" applyFill="1" applyBorder="1" applyAlignment="1">
      <alignment horizontal="left"/>
    </xf>
    <xf numFmtId="44" fontId="1" fillId="0" borderId="1" xfId="2" applyFont="1" applyFill="1" applyBorder="1" applyAlignment="1">
      <alignment horizontal="left" vertical="top"/>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1" fillId="2" borderId="5" xfId="0" applyFont="1"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0" xfId="0"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07" zoomScaleNormal="107" workbookViewId="0">
      <selection activeCell="D5" sqref="D5"/>
    </sheetView>
  </sheetViews>
  <sheetFormatPr defaultColWidth="9.140625" defaultRowHeight="12.75" x14ac:dyDescent="0.2"/>
  <cols>
    <col min="1" max="1" width="1.140625" style="3" customWidth="1"/>
    <col min="2" max="2" width="25.28515625" style="3" customWidth="1"/>
    <col min="3" max="3" width="11.140625" style="6" customWidth="1"/>
    <col min="4" max="4" width="19.140625" style="6" customWidth="1"/>
    <col min="5" max="5" width="18.85546875" style="9" customWidth="1"/>
    <col min="6" max="6" width="19" style="9" customWidth="1"/>
    <col min="7" max="7" width="15.42578125" style="6" customWidth="1"/>
    <col min="8" max="8" width="16.28515625" style="78" hidden="1" customWidth="1"/>
    <col min="9" max="9" width="9.140625" style="78" hidden="1" customWidth="1"/>
    <col min="10" max="11" width="9.140625" style="3" customWidth="1"/>
    <col min="12" max="16384" width="9.140625" style="3"/>
  </cols>
  <sheetData>
    <row r="1" spans="1:11" ht="15" customHeight="1" x14ac:dyDescent="0.2">
      <c r="A1" s="133" t="s">
        <v>12</v>
      </c>
      <c r="B1" s="133"/>
      <c r="C1" s="24"/>
      <c r="D1" s="24"/>
      <c r="E1" s="24"/>
      <c r="F1" s="24"/>
      <c r="G1" s="24"/>
    </row>
    <row r="2" spans="1:11" ht="15" customHeight="1" x14ac:dyDescent="0.2">
      <c r="A2" s="103"/>
      <c r="B2" s="103"/>
      <c r="C2" s="24"/>
      <c r="D2" s="24"/>
      <c r="E2" s="24"/>
      <c r="F2" s="24"/>
      <c r="G2" s="24"/>
    </row>
    <row r="3" spans="1:11" ht="15" customHeight="1" x14ac:dyDescent="0.2">
      <c r="A3" s="103"/>
      <c r="B3" s="7" t="s">
        <v>226</v>
      </c>
      <c r="C3" s="7"/>
      <c r="D3" s="8"/>
      <c r="E3" s="24"/>
      <c r="F3" s="24"/>
      <c r="G3" s="24"/>
    </row>
    <row r="4" spans="1:11" ht="15" customHeight="1" x14ac:dyDescent="0.2">
      <c r="A4" s="103"/>
      <c r="B4" s="138" t="s">
        <v>227</v>
      </c>
      <c r="C4" s="135"/>
      <c r="D4" s="5" t="s">
        <v>228</v>
      </c>
      <c r="E4" s="5" t="s">
        <v>229</v>
      </c>
      <c r="F4" s="24"/>
      <c r="G4" s="24"/>
      <c r="H4" s="78" t="s">
        <v>233</v>
      </c>
      <c r="I4" s="113">
        <v>47.14</v>
      </c>
      <c r="K4" s="64"/>
    </row>
    <row r="5" spans="1:11" ht="15" customHeight="1" x14ac:dyDescent="0.2">
      <c r="A5" s="103"/>
      <c r="B5" s="125" t="s">
        <v>230</v>
      </c>
      <c r="C5" s="139"/>
      <c r="D5" s="86" t="s">
        <v>234</v>
      </c>
      <c r="E5" s="114">
        <f>VLOOKUP(D5,$H$4:$I$7,2,FALSE)</f>
        <v>23.55</v>
      </c>
      <c r="F5" s="24"/>
      <c r="G5" s="24"/>
      <c r="H5" s="78" t="s">
        <v>234</v>
      </c>
      <c r="I5" s="113">
        <v>23.55</v>
      </c>
      <c r="K5" s="64"/>
    </row>
    <row r="6" spans="1:11" x14ac:dyDescent="0.2">
      <c r="A6" s="24"/>
      <c r="B6" s="125" t="s">
        <v>231</v>
      </c>
      <c r="C6" s="126"/>
      <c r="D6" s="124">
        <v>6.7000000000000004E-2</v>
      </c>
      <c r="E6" s="124"/>
      <c r="F6" s="24"/>
      <c r="G6" s="24"/>
      <c r="H6" s="78" t="s">
        <v>235</v>
      </c>
      <c r="I6" s="113">
        <v>17.61</v>
      </c>
      <c r="K6" s="64"/>
    </row>
    <row r="7" spans="1:11" x14ac:dyDescent="0.2">
      <c r="A7" s="24"/>
      <c r="B7" s="125" t="s">
        <v>232</v>
      </c>
      <c r="C7" s="126"/>
      <c r="D7" s="127">
        <f>ROUND(E5*D6+E5,2)</f>
        <v>25.13</v>
      </c>
      <c r="E7" s="127"/>
      <c r="F7" s="24"/>
      <c r="G7" s="24"/>
    </row>
    <row r="8" spans="1:11" x14ac:dyDescent="0.2">
      <c r="A8" s="134"/>
      <c r="B8" s="134"/>
      <c r="C8" s="24"/>
      <c r="D8" s="24"/>
      <c r="E8" s="24"/>
      <c r="F8" s="24"/>
      <c r="G8" s="24"/>
    </row>
    <row r="9" spans="1:11" x14ac:dyDescent="0.2">
      <c r="B9" s="7" t="s">
        <v>236</v>
      </c>
      <c r="C9" s="7"/>
      <c r="D9" s="8"/>
      <c r="E9" s="24"/>
      <c r="F9" s="24"/>
      <c r="G9" s="24"/>
    </row>
    <row r="10" spans="1:11" x14ac:dyDescent="0.2">
      <c r="B10" s="135" t="s">
        <v>0</v>
      </c>
      <c r="C10" s="135"/>
      <c r="D10" s="5" t="s">
        <v>241</v>
      </c>
      <c r="E10" s="107"/>
      <c r="F10" s="24"/>
      <c r="G10" s="24"/>
    </row>
    <row r="11" spans="1:11" x14ac:dyDescent="0.2">
      <c r="B11" s="136" t="str">
        <f>CONCATENATE("Positive Support ",D5)</f>
        <v>Positive Support Analyst</v>
      </c>
      <c r="C11" s="125"/>
      <c r="D11" s="114">
        <f>D7</f>
        <v>25.13</v>
      </c>
      <c r="E11" s="105"/>
      <c r="F11" s="24"/>
      <c r="G11" s="24"/>
    </row>
    <row r="12" spans="1:11" x14ac:dyDescent="0.2">
      <c r="B12" s="137"/>
      <c r="C12" s="137"/>
      <c r="D12" s="104"/>
      <c r="E12" s="106"/>
      <c r="F12" s="24"/>
      <c r="G12" s="24"/>
    </row>
    <row r="13" spans="1:11" x14ac:dyDescent="0.2">
      <c r="A13" s="24"/>
      <c r="B13" s="7" t="s">
        <v>237</v>
      </c>
      <c r="C13" s="24"/>
      <c r="D13" s="24"/>
      <c r="E13" s="24"/>
      <c r="F13" s="24"/>
      <c r="G13" s="24"/>
    </row>
    <row r="14" spans="1:11" x14ac:dyDescent="0.2">
      <c r="A14" s="24"/>
      <c r="B14" s="16" t="s">
        <v>54</v>
      </c>
      <c r="C14" s="17"/>
      <c r="D14" s="17" t="s">
        <v>55</v>
      </c>
      <c r="E14" s="1" t="s">
        <v>56</v>
      </c>
      <c r="F14" s="1" t="s">
        <v>57</v>
      </c>
      <c r="G14" s="24"/>
    </row>
    <row r="15" spans="1:11" x14ac:dyDescent="0.2">
      <c r="A15" s="24"/>
      <c r="B15" s="128" t="s">
        <v>58</v>
      </c>
      <c r="C15" s="129"/>
      <c r="D15" s="123">
        <v>47.14</v>
      </c>
      <c r="E15" s="47">
        <v>0.11</v>
      </c>
      <c r="F15" s="22">
        <f>ROUND(D15*E15,2)</f>
        <v>5.19</v>
      </c>
      <c r="G15" s="24"/>
    </row>
    <row r="16" spans="1:11" x14ac:dyDescent="0.2">
      <c r="A16" s="24"/>
      <c r="B16" s="24"/>
      <c r="C16" s="24"/>
      <c r="D16" s="24"/>
      <c r="E16" s="24"/>
      <c r="F16" s="24"/>
      <c r="G16" s="24"/>
    </row>
    <row r="17" spans="1:8" x14ac:dyDescent="0.2">
      <c r="B17" s="37" t="s">
        <v>238</v>
      </c>
      <c r="C17" s="48"/>
      <c r="D17" s="49"/>
      <c r="E17" s="50"/>
      <c r="F17" s="24"/>
      <c r="G17" s="24"/>
    </row>
    <row r="18" spans="1:8" ht="25.5" x14ac:dyDescent="0.2">
      <c r="B18" s="51" t="s">
        <v>59</v>
      </c>
      <c r="C18" s="5" t="s">
        <v>60</v>
      </c>
      <c r="D18" s="52" t="s">
        <v>61</v>
      </c>
      <c r="E18" s="24"/>
      <c r="F18" s="24"/>
      <c r="G18" s="24"/>
    </row>
    <row r="19" spans="1:8" x14ac:dyDescent="0.2">
      <c r="A19" s="24"/>
      <c r="B19" s="53" t="s">
        <v>62</v>
      </c>
      <c r="C19" s="54">
        <v>0</v>
      </c>
      <c r="D19" s="86">
        <v>0</v>
      </c>
      <c r="E19" s="24"/>
      <c r="F19" s="24"/>
      <c r="G19" s="24"/>
    </row>
    <row r="20" spans="1:8" x14ac:dyDescent="0.2">
      <c r="A20" s="24"/>
      <c r="B20" s="53" t="s">
        <v>63</v>
      </c>
      <c r="C20" s="55">
        <v>2.5</v>
      </c>
      <c r="D20" s="87"/>
      <c r="E20" s="24"/>
      <c r="F20" s="24"/>
      <c r="G20" s="24"/>
    </row>
    <row r="21" spans="1:8" x14ac:dyDescent="0.2">
      <c r="B21" s="56"/>
      <c r="C21" s="57"/>
      <c r="D21" s="88"/>
      <c r="E21" s="24"/>
      <c r="F21" s="24"/>
      <c r="G21" s="24"/>
    </row>
    <row r="22" spans="1:8" x14ac:dyDescent="0.2">
      <c r="A22" s="24"/>
      <c r="B22" s="24"/>
      <c r="C22" s="24"/>
      <c r="D22" s="24"/>
      <c r="E22" s="24"/>
      <c r="F22" s="24"/>
      <c r="G22" s="24"/>
    </row>
    <row r="23" spans="1:8" x14ac:dyDescent="0.2">
      <c r="B23" s="7" t="s">
        <v>239</v>
      </c>
      <c r="C23" s="3"/>
      <c r="D23" s="3"/>
      <c r="E23" s="3"/>
      <c r="F23" s="3"/>
      <c r="G23" s="3"/>
    </row>
    <row r="24" spans="1:8" x14ac:dyDescent="0.2">
      <c r="B24" s="16" t="s">
        <v>43</v>
      </c>
      <c r="C24" s="17"/>
      <c r="D24" s="17"/>
      <c r="E24" s="1" t="s">
        <v>11</v>
      </c>
      <c r="F24" s="24"/>
      <c r="G24" s="24"/>
    </row>
    <row r="25" spans="1:8" x14ac:dyDescent="0.2">
      <c r="B25" s="128" t="s">
        <v>22</v>
      </c>
      <c r="C25" s="129"/>
      <c r="D25" s="33">
        <v>8.7099999999999997E-2</v>
      </c>
      <c r="E25" s="22">
        <f>ROUND(D25*(D11+F15+D19),2)</f>
        <v>2.64</v>
      </c>
      <c r="F25" s="24"/>
      <c r="G25" s="24"/>
    </row>
    <row r="26" spans="1:8" x14ac:dyDescent="0.2">
      <c r="A26" s="24"/>
      <c r="B26" s="24"/>
      <c r="C26" s="24"/>
      <c r="D26" s="24"/>
      <c r="E26" s="24"/>
      <c r="F26" s="24"/>
      <c r="G26" s="24"/>
    </row>
    <row r="27" spans="1:8" x14ac:dyDescent="0.2">
      <c r="B27" s="7" t="s">
        <v>240</v>
      </c>
      <c r="C27" s="3"/>
      <c r="D27" s="3"/>
      <c r="E27" s="24"/>
      <c r="F27" s="24"/>
      <c r="G27" s="24"/>
    </row>
    <row r="28" spans="1:8" x14ac:dyDescent="0.2">
      <c r="B28" s="130" t="s">
        <v>17</v>
      </c>
      <c r="C28" s="131"/>
      <c r="D28" s="23">
        <f>D11+F15+D19+E25</f>
        <v>32.96</v>
      </c>
      <c r="E28" s="24"/>
      <c r="F28" s="24"/>
      <c r="G28" s="24"/>
    </row>
    <row r="29" spans="1:8" ht="19.5" customHeight="1" x14ac:dyDescent="0.2">
      <c r="A29" s="24"/>
      <c r="B29" s="24"/>
      <c r="C29" s="24"/>
      <c r="D29" s="24"/>
      <c r="E29" s="24"/>
      <c r="F29" s="24"/>
      <c r="G29" s="24"/>
    </row>
    <row r="30" spans="1:8" x14ac:dyDescent="0.2">
      <c r="A30" s="24"/>
      <c r="B30" s="7" t="s">
        <v>245</v>
      </c>
      <c r="C30" s="3"/>
      <c r="D30" s="3"/>
      <c r="E30" s="24"/>
      <c r="F30" s="24"/>
      <c r="G30" s="24"/>
    </row>
    <row r="31" spans="1:8" x14ac:dyDescent="0.2">
      <c r="B31" s="132" t="s">
        <v>246</v>
      </c>
      <c r="C31" s="131"/>
      <c r="D31" s="108" t="s">
        <v>247</v>
      </c>
      <c r="H31" s="78" t="s">
        <v>247</v>
      </c>
    </row>
    <row r="32" spans="1:8" x14ac:dyDescent="0.2">
      <c r="H32" s="78" t="s">
        <v>248</v>
      </c>
    </row>
  </sheetData>
  <sheetProtection algorithmName="SHA-512" hashValue="3jgSEomttL+6tJsyfzCCeh2wg38Uxh9e863Q5ebf4tjjztPBhq/KxhwNG95BXpZhh73sGB0HeGS4TvMIVh00JA==" saltValue="Azr0S2uhg+XOii+barXKaQ==" spinCount="100000" sheet="1" objects="1" scenarios="1"/>
  <mergeCells count="15">
    <mergeCell ref="B31:C31"/>
    <mergeCell ref="A1:B1"/>
    <mergeCell ref="A8:B8"/>
    <mergeCell ref="B10:C10"/>
    <mergeCell ref="B11:C11"/>
    <mergeCell ref="B12:C12"/>
    <mergeCell ref="B15:C15"/>
    <mergeCell ref="B4:C4"/>
    <mergeCell ref="B5:C5"/>
    <mergeCell ref="B6:C6"/>
    <mergeCell ref="D6:E6"/>
    <mergeCell ref="B7:C7"/>
    <mergeCell ref="D7:E7"/>
    <mergeCell ref="B25:C25"/>
    <mergeCell ref="B28:C28"/>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xr:uid="{00000000-0002-0000-0000-000000000000}"/>
    <dataValidation allowBlank="1" showInputMessage="1" showErrorMessage="1" prompt="Behavioral Professional Wage Option" sqref="D11" xr:uid="{00000000-0002-0000-0000-000001000000}"/>
    <dataValidation allowBlank="1" showInputMessage="1" showErrorMessage="1" prompt="Behavioral Analyst Wage Option" sqref="D12" xr:uid="{00000000-0002-0000-0000-000002000000}"/>
    <dataValidation allowBlank="1" showInputMessage="1" showErrorMessage="1" prompt="Percentage for Direct Care Relief Staffing" sqref="D25" xr:uid="{00000000-0002-0000-0000-000003000000}"/>
    <dataValidation allowBlank="1" showInputMessage="1" showErrorMessage="1" prompt="Direct Care Relief Staffing Dollar Amount formula is Percentage for Direct Care Relief Staffing times (Wage Choice plus Supervision Amount plus Add-on Choice)" sqref="E25" xr:uid="{00000000-0002-0000-0000-000004000000}"/>
    <dataValidation allowBlank="1" showInputMessage="1" showErrorMessage="1" prompt="Total Individual Staffing Amount formula is Wage Choice plus Supervision Amount plus Add-on Choice plus Direct Care Relief Staffing Dollar Amount" sqref="D28" xr:uid="{00000000-0002-0000-0000-000005000000}"/>
    <dataValidation allowBlank="1" showInputMessage="1" showErrorMessage="1" prompt="Supervision Amount formula is Supervision Wage times Supervision Percent" sqref="F15" xr:uid="{00000000-0002-0000-0000-000006000000}"/>
    <dataValidation allowBlank="1" showInputMessage="1" showErrorMessage="1" prompt="Supervision Percent" sqref="E15" xr:uid="{00000000-0002-0000-0000-000007000000}"/>
    <dataValidation allowBlank="1" showInputMessage="1" showErrorMessage="1" prompt="Supervision Wage" sqref="D15" xr:uid="{00000000-0002-0000-0000-000008000000}"/>
    <dataValidation type="list" allowBlank="1" showInputMessage="1" showErrorMessage="1" prompt="Enter Add-on Choice.  Press ALT and the down arrow to bring up the drop down options.  Use arrow keys to scroll through the options and press ENTER on the appropriate selection." sqref="D19" xr:uid="{00000000-0002-0000-0000-000009000000}">
      <formula1>$C$19:$C$20</formula1>
    </dataValidation>
    <dataValidation allowBlank="1" showInputMessage="1" showErrorMessage="1" prompt="Deaf or Hard of Hearing Add-on Amount" sqref="C20" xr:uid="{00000000-0002-0000-0000-00000A000000}"/>
    <dataValidation allowBlank="1" showInputMessage="1" showErrorMessage="1" prompt="No Customization Add-on Amount" sqref="C19" xr:uid="{00000000-0002-0000-0000-00000B000000}"/>
    <dataValidation type="list" allowBlank="1" showInputMessage="1" showErrorMessage="1" prompt="Enter Wage Choice.  Press ALT and down arrow to bring up drop down options.  Use arrow keys to scroll through options and press ENTER on the appropriate selection" sqref="D5" xr:uid="{00000000-0002-0000-0000-00000C000000}">
      <formula1>$H$4:$H$6</formula1>
    </dataValidation>
    <dataValidation allowBlank="1" showInputMessage="1" showErrorMessage="1" prompt="Supported Employemnt Services Wage" sqref="E5 D6:D7" xr:uid="{00000000-0002-0000-0000-00000D000000}"/>
    <dataValidation type="list" allowBlank="1" showInputMessage="1" showErrorMessage="1" prompt="Enter Wage Choice.  Press ALT and down arrow to bring up drop down options.  Use arrow keys to scroll through options and press ENTER on the appropriate selection" sqref="E11" xr:uid="{00000000-0002-0000-0000-00000E000000}">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xr:uid="{00000000-0002-0000-0000-00000F000000}">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
  <sheetViews>
    <sheetView zoomScale="125" workbookViewId="0">
      <selection activeCell="D10" sqref="D10"/>
    </sheetView>
  </sheetViews>
  <sheetFormatPr defaultColWidth="9.140625" defaultRowHeight="12.75" x14ac:dyDescent="0.2"/>
  <cols>
    <col min="1" max="1" width="1" style="3" customWidth="1"/>
    <col min="2" max="2" width="3.7109375" style="3" customWidth="1"/>
    <col min="3" max="3" width="49.7109375" style="3" customWidth="1"/>
    <col min="4" max="4" width="13.140625" style="3" customWidth="1"/>
    <col min="5" max="16384" width="9.140625" style="3"/>
  </cols>
  <sheetData>
    <row r="1" spans="1:6" ht="15" x14ac:dyDescent="0.2">
      <c r="A1" s="133" t="s">
        <v>35</v>
      </c>
      <c r="B1" s="133"/>
      <c r="C1" s="133"/>
      <c r="D1" s="24"/>
      <c r="E1" s="24"/>
      <c r="F1" s="24"/>
    </row>
    <row r="2" spans="1:6" x14ac:dyDescent="0.2">
      <c r="A2" s="24"/>
      <c r="B2" s="24"/>
      <c r="C2" s="24"/>
      <c r="D2" s="24"/>
      <c r="E2" s="24"/>
      <c r="F2" s="24"/>
    </row>
    <row r="3" spans="1:6" x14ac:dyDescent="0.2">
      <c r="A3" s="7" t="s">
        <v>36</v>
      </c>
      <c r="B3" s="7"/>
      <c r="D3" s="24"/>
      <c r="E3" s="24"/>
      <c r="F3" s="24"/>
    </row>
    <row r="4" spans="1:6" x14ac:dyDescent="0.2">
      <c r="B4" s="140" t="s">
        <v>37</v>
      </c>
      <c r="C4" s="141"/>
      <c r="D4" s="142"/>
      <c r="E4" s="24"/>
      <c r="F4" s="24"/>
    </row>
    <row r="5" spans="1:6" ht="39.75" customHeight="1" x14ac:dyDescent="0.2">
      <c r="B5" s="145" t="s">
        <v>216</v>
      </c>
      <c r="C5" s="146"/>
      <c r="D5" s="147"/>
      <c r="E5" s="24"/>
      <c r="F5" s="24"/>
    </row>
    <row r="6" spans="1:6" x14ac:dyDescent="0.2">
      <c r="B6" s="18"/>
      <c r="C6" s="19" t="s">
        <v>27</v>
      </c>
      <c r="D6" s="20"/>
      <c r="E6" s="24"/>
      <c r="F6" s="24"/>
    </row>
    <row r="7" spans="1:6" x14ac:dyDescent="0.2">
      <c r="B7" s="18"/>
      <c r="C7" s="19" t="s">
        <v>28</v>
      </c>
      <c r="D7" s="21"/>
      <c r="E7" s="24"/>
      <c r="F7" s="24"/>
    </row>
    <row r="8" spans="1:6" x14ac:dyDescent="0.2">
      <c r="B8" s="18"/>
      <c r="C8" s="19" t="s">
        <v>33</v>
      </c>
      <c r="D8" s="21"/>
      <c r="E8" s="24"/>
      <c r="F8" s="24"/>
    </row>
    <row r="9" spans="1:6" x14ac:dyDescent="0.2">
      <c r="B9" s="18"/>
      <c r="C9" s="19" t="s">
        <v>34</v>
      </c>
      <c r="D9" s="21"/>
      <c r="E9" s="24"/>
      <c r="F9" s="24"/>
    </row>
    <row r="10" spans="1:6" x14ac:dyDescent="0.2">
      <c r="B10" s="143" t="s">
        <v>32</v>
      </c>
      <c r="C10" s="144"/>
      <c r="D10" s="31">
        <v>0.155</v>
      </c>
      <c r="E10" s="24"/>
      <c r="F10" s="24"/>
    </row>
    <row r="11" spans="1:6" x14ac:dyDescent="0.2">
      <c r="A11" s="24"/>
      <c r="B11" s="24"/>
      <c r="C11" s="24"/>
      <c r="D11" s="24"/>
      <c r="E11" s="24"/>
      <c r="F11" s="24"/>
    </row>
    <row r="12" spans="1:6" x14ac:dyDescent="0.2">
      <c r="A12" s="24"/>
      <c r="B12" s="24"/>
      <c r="C12" s="24"/>
      <c r="D12" s="24"/>
      <c r="E12" s="24"/>
      <c r="F12" s="24"/>
    </row>
  </sheetData>
  <sheetProtection algorithmName="SHA-512" hashValue="DEJRvnshcYfMl2b51i6LflzAYVqyQ3k3LO6L3uoE8XZIQ8O5PCon9Ny3RQ4MZ+PyC/ny0+kMPozEuLONwhERiQ==" saltValue="6A9kyz0T5L7dyEzq6ROfyw==" spinCount="100000"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xr:uid="{00000000-0002-0000-0100-000000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3"/>
  <sheetViews>
    <sheetView zoomScale="125" workbookViewId="0">
      <selection activeCell="D5" sqref="D5:D7"/>
    </sheetView>
  </sheetViews>
  <sheetFormatPr defaultColWidth="9.140625" defaultRowHeight="12.75" x14ac:dyDescent="0.2"/>
  <cols>
    <col min="1" max="1" width="1.85546875" style="3" customWidth="1"/>
    <col min="2" max="2" width="3" style="3" customWidth="1"/>
    <col min="3" max="3" width="40.140625" style="3" bestFit="1" customWidth="1"/>
    <col min="4" max="4" width="24.5703125" style="3" customWidth="1"/>
    <col min="5" max="5" width="14" style="10" customWidth="1"/>
    <col min="6" max="6" width="15.42578125" style="3" customWidth="1"/>
    <col min="7" max="7" width="18.140625" style="3" bestFit="1" customWidth="1"/>
    <col min="8" max="8" width="9.140625" style="3" hidden="1" customWidth="1"/>
    <col min="9" max="16384" width="9.140625" style="3"/>
  </cols>
  <sheetData>
    <row r="1" spans="1:6" ht="15" x14ac:dyDescent="0.2">
      <c r="A1" s="133" t="s">
        <v>23</v>
      </c>
      <c r="B1" s="133"/>
      <c r="C1" s="133"/>
      <c r="D1" s="133"/>
      <c r="E1" s="24"/>
      <c r="F1" s="24"/>
    </row>
    <row r="2" spans="1:6" x14ac:dyDescent="0.2">
      <c r="A2" s="24"/>
      <c r="B2" s="24"/>
      <c r="C2" s="24"/>
      <c r="D2" s="24"/>
      <c r="E2" s="24"/>
      <c r="F2" s="24"/>
    </row>
    <row r="3" spans="1:6" x14ac:dyDescent="0.2">
      <c r="A3" s="7" t="s">
        <v>15</v>
      </c>
      <c r="E3" s="24"/>
      <c r="F3" s="24"/>
    </row>
    <row r="4" spans="1:6" x14ac:dyDescent="0.2">
      <c r="B4" s="130" t="s">
        <v>39</v>
      </c>
      <c r="C4" s="131"/>
      <c r="D4" s="2" t="s">
        <v>14</v>
      </c>
      <c r="E4" s="24"/>
      <c r="F4" s="24"/>
    </row>
    <row r="5" spans="1:6" x14ac:dyDescent="0.2">
      <c r="B5" s="148" t="s">
        <v>20</v>
      </c>
      <c r="C5" s="149"/>
      <c r="D5" s="150">
        <v>0.11559999999999999</v>
      </c>
      <c r="E5" s="24"/>
      <c r="F5" s="24"/>
    </row>
    <row r="6" spans="1:6" x14ac:dyDescent="0.2">
      <c r="B6" s="11"/>
      <c r="C6" s="153" t="s">
        <v>21</v>
      </c>
      <c r="D6" s="151"/>
      <c r="E6" s="24"/>
      <c r="F6" s="24"/>
    </row>
    <row r="7" spans="1:6" x14ac:dyDescent="0.2">
      <c r="B7" s="12"/>
      <c r="C7" s="154"/>
      <c r="D7" s="152"/>
      <c r="E7" s="24"/>
      <c r="F7" s="24"/>
    </row>
    <row r="8" spans="1:6" x14ac:dyDescent="0.2">
      <c r="B8" s="148" t="s">
        <v>19</v>
      </c>
      <c r="C8" s="149"/>
      <c r="D8" s="150">
        <v>0.12039999999999999</v>
      </c>
      <c r="E8" s="24"/>
      <c r="F8" s="24"/>
    </row>
    <row r="9" spans="1:6" x14ac:dyDescent="0.2">
      <c r="B9" s="11"/>
      <c r="C9" s="4" t="s">
        <v>2</v>
      </c>
      <c r="D9" s="151"/>
      <c r="E9" s="24"/>
      <c r="F9" s="24"/>
    </row>
    <row r="10" spans="1:6" x14ac:dyDescent="0.2">
      <c r="B10" s="11"/>
      <c r="C10" s="4" t="s">
        <v>42</v>
      </c>
      <c r="D10" s="151"/>
      <c r="E10" s="24"/>
      <c r="F10" s="24"/>
    </row>
    <row r="11" spans="1:6" x14ac:dyDescent="0.2">
      <c r="B11" s="11"/>
      <c r="C11" s="4" t="s">
        <v>3</v>
      </c>
      <c r="D11" s="151"/>
      <c r="E11" s="24"/>
      <c r="F11" s="24"/>
    </row>
    <row r="12" spans="1:6" x14ac:dyDescent="0.2">
      <c r="B12" s="11"/>
      <c r="C12" s="4" t="s">
        <v>4</v>
      </c>
      <c r="D12" s="151"/>
      <c r="E12" s="24"/>
      <c r="F12" s="24"/>
    </row>
    <row r="13" spans="1:6" x14ac:dyDescent="0.2">
      <c r="B13" s="11"/>
      <c r="C13" s="4" t="s">
        <v>6</v>
      </c>
      <c r="D13" s="151"/>
      <c r="E13" s="24"/>
      <c r="F13" s="24"/>
    </row>
    <row r="14" spans="1:6" x14ac:dyDescent="0.2">
      <c r="B14" s="11"/>
      <c r="C14" s="4" t="s">
        <v>5</v>
      </c>
      <c r="D14" s="151"/>
      <c r="E14" s="24"/>
      <c r="F14" s="24"/>
    </row>
    <row r="15" spans="1:6" x14ac:dyDescent="0.2">
      <c r="B15" s="11"/>
      <c r="C15" s="4" t="s">
        <v>7</v>
      </c>
      <c r="D15" s="151"/>
      <c r="E15" s="24"/>
      <c r="F15" s="24"/>
    </row>
    <row r="16" spans="1:6" x14ac:dyDescent="0.2">
      <c r="B16" s="11"/>
      <c r="C16" s="4" t="s">
        <v>8</v>
      </c>
      <c r="D16" s="151"/>
      <c r="E16" s="24"/>
      <c r="F16" s="24"/>
    </row>
    <row r="17" spans="1:6" x14ac:dyDescent="0.2">
      <c r="B17" s="11"/>
      <c r="C17" s="4" t="s">
        <v>18</v>
      </c>
      <c r="D17" s="151"/>
      <c r="E17" s="24"/>
      <c r="F17" s="24"/>
    </row>
    <row r="18" spans="1:6" ht="11.25" customHeight="1" x14ac:dyDescent="0.2">
      <c r="B18" s="12"/>
      <c r="C18" s="13"/>
      <c r="D18" s="152"/>
      <c r="E18" s="24"/>
      <c r="F18" s="24"/>
    </row>
    <row r="19" spans="1:6" x14ac:dyDescent="0.2">
      <c r="B19" s="14" t="s">
        <v>53</v>
      </c>
      <c r="C19" s="15"/>
      <c r="D19" s="32">
        <f>SUM(D5+D8)</f>
        <v>0.23599999999999999</v>
      </c>
      <c r="E19" s="24"/>
      <c r="F19" s="24"/>
    </row>
    <row r="20" spans="1:6" x14ac:dyDescent="0.2">
      <c r="A20" s="24"/>
      <c r="B20" s="24"/>
      <c r="C20" s="24"/>
      <c r="D20" s="24"/>
      <c r="E20" s="24"/>
      <c r="F20" s="24"/>
    </row>
    <row r="21" spans="1:6" x14ac:dyDescent="0.2">
      <c r="B21" s="3" t="s">
        <v>38</v>
      </c>
      <c r="D21" s="24"/>
      <c r="E21" s="24"/>
      <c r="F21" s="24"/>
    </row>
    <row r="22" spans="1:6" x14ac:dyDescent="0.2">
      <c r="A22" s="24"/>
      <c r="B22" s="24"/>
      <c r="C22" s="24"/>
      <c r="D22" s="24"/>
      <c r="E22" s="24"/>
      <c r="F22" s="24"/>
    </row>
    <row r="23" spans="1:6" x14ac:dyDescent="0.2">
      <c r="A23" s="24"/>
      <c r="B23" s="24"/>
      <c r="C23" s="24"/>
      <c r="D23" s="24"/>
      <c r="E23" s="24"/>
      <c r="F23" s="24"/>
    </row>
  </sheetData>
  <sheetProtection algorithmName="SHA-512" hashValue="KD6/TCQYKv/Q5OMseadNhB4/1jt3G5Es5+ti8xDlUMYjpH8LRkAd3t1Kirw2htTfXPPUWP3JrKZ5NgiD79zc0g==" saltValue="vM6s6HeRsC9xe8hXoT05dA==" spinCount="100000"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xr:uid="{00000000-0002-0000-0200-000000000000}"/>
    <dataValidation allowBlank="1" showInputMessage="1" showErrorMessage="1" prompt="Other Benefits Percent" sqref="D8:D18" xr:uid="{00000000-0002-0000-0200-000001000000}"/>
    <dataValidation allowBlank="1" showInputMessage="1" showErrorMessage="1" prompt="Total Employee Related Expense Percentage formula is Taxes &amp; Workers Comp Percent + Other Benefits Percent" sqref="D19" xr:uid="{00000000-0002-0000-0200-000002000000}"/>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D5" sqref="D5"/>
    </sheetView>
  </sheetViews>
  <sheetFormatPr defaultColWidth="9.140625" defaultRowHeight="12.75" x14ac:dyDescent="0.2"/>
  <cols>
    <col min="1" max="1" width="2.5703125" style="3" customWidth="1"/>
    <col min="2" max="2" width="9.140625" style="3"/>
    <col min="3" max="3" width="52.85546875" style="3" bestFit="1" customWidth="1"/>
    <col min="4" max="4" width="11.85546875" style="3" bestFit="1" customWidth="1"/>
    <col min="5" max="7" width="9.140625" style="3"/>
    <col min="8" max="8" width="0" style="3" hidden="1" customWidth="1"/>
    <col min="9" max="16384" width="9.140625" style="3"/>
  </cols>
  <sheetData>
    <row r="1" spans="1:8" ht="15" x14ac:dyDescent="0.2">
      <c r="A1" s="133" t="s">
        <v>29</v>
      </c>
      <c r="B1" s="133"/>
      <c r="C1" s="133"/>
      <c r="D1" s="133"/>
      <c r="E1" s="24"/>
      <c r="F1" s="24"/>
    </row>
    <row r="2" spans="1:8" x14ac:dyDescent="0.2">
      <c r="A2" s="24"/>
      <c r="B2" s="24"/>
      <c r="C2" s="24"/>
      <c r="D2" s="24"/>
      <c r="E2" s="24"/>
      <c r="F2" s="24"/>
    </row>
    <row r="3" spans="1:8" x14ac:dyDescent="0.2">
      <c r="A3" s="7" t="s">
        <v>40</v>
      </c>
      <c r="E3" s="24"/>
      <c r="F3" s="24"/>
    </row>
    <row r="4" spans="1:8" x14ac:dyDescent="0.2">
      <c r="B4" s="130" t="s">
        <v>13</v>
      </c>
      <c r="C4" s="131"/>
      <c r="D4" s="2" t="s">
        <v>31</v>
      </c>
      <c r="E4" s="24"/>
      <c r="F4" s="24"/>
    </row>
    <row r="5" spans="1:8" ht="139.5" customHeight="1" x14ac:dyDescent="0.2">
      <c r="B5" s="155" t="s">
        <v>51</v>
      </c>
      <c r="C5" s="156"/>
      <c r="D5" s="122">
        <v>5.7000000000000002E-2</v>
      </c>
      <c r="E5" s="24"/>
      <c r="F5" s="24"/>
    </row>
    <row r="6" spans="1:8" x14ac:dyDescent="0.2">
      <c r="A6" s="24"/>
      <c r="B6" s="24"/>
      <c r="C6" s="24"/>
      <c r="D6" s="24"/>
      <c r="E6" s="24"/>
      <c r="F6" s="24"/>
      <c r="H6" s="121">
        <f>SUM(4.94%*15.39%)+4.94%</f>
        <v>5.7002660000000011E-2</v>
      </c>
    </row>
    <row r="7" spans="1:8" x14ac:dyDescent="0.2">
      <c r="A7" s="24"/>
      <c r="B7" s="24"/>
      <c r="C7" s="24"/>
      <c r="D7" s="24"/>
      <c r="E7" s="24"/>
      <c r="F7" s="24"/>
    </row>
  </sheetData>
  <sheetProtection algorithmName="SHA-512" hashValue="hEXCv0bcJh15sTxCx1CjcTmRiFgkefPoDF2YPYG/4km6HE+cjRbUlVT0ZEdCJcumfi/X3GNYkECiZu79jV3mig==" saltValue="+TKkaWdE6YFijby+HNUALA=="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xr:uid="{00000000-0002-0000-0300-000000000000}"/>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
  <sheetViews>
    <sheetView zoomScale="98" zoomScaleNormal="98" workbookViewId="0">
      <selection activeCell="F7" sqref="F7"/>
    </sheetView>
  </sheetViews>
  <sheetFormatPr defaultColWidth="9.140625" defaultRowHeight="12.75" x14ac:dyDescent="0.2"/>
  <cols>
    <col min="1" max="1" width="1.140625" style="3" customWidth="1"/>
    <col min="2" max="2" width="9.140625" style="3"/>
    <col min="3" max="3" width="24.7109375" style="3" customWidth="1"/>
    <col min="4" max="4" width="10.140625" style="3" bestFit="1" customWidth="1"/>
    <col min="5" max="5" width="9.140625" style="3"/>
    <col min="6" max="6" width="9.5703125" style="3" customWidth="1"/>
    <col min="7" max="7" width="10.28515625" style="3" bestFit="1" customWidth="1"/>
    <col min="8" max="8" width="9.140625" style="3"/>
    <col min="9" max="9" width="9.140625" style="3" customWidth="1"/>
    <col min="10" max="16384" width="9.140625" style="3"/>
  </cols>
  <sheetData>
    <row r="1" spans="1:8" ht="15" x14ac:dyDescent="0.2">
      <c r="A1" s="133" t="s">
        <v>45</v>
      </c>
      <c r="B1" s="133"/>
      <c r="C1" s="133"/>
      <c r="D1" s="133"/>
      <c r="E1" s="133"/>
      <c r="F1" s="133"/>
      <c r="G1" s="24"/>
      <c r="H1" s="24"/>
    </row>
    <row r="2" spans="1:8" x14ac:dyDescent="0.2">
      <c r="A2" s="24"/>
      <c r="B2" s="24"/>
      <c r="C2" s="24"/>
      <c r="D2" s="24"/>
      <c r="E2" s="24"/>
      <c r="F2" s="24"/>
      <c r="G2" s="24"/>
      <c r="H2" s="24"/>
    </row>
    <row r="3" spans="1:8" x14ac:dyDescent="0.2">
      <c r="A3" s="134" t="s">
        <v>16</v>
      </c>
      <c r="B3" s="134"/>
      <c r="C3" s="134"/>
      <c r="D3" s="134"/>
      <c r="E3" s="134"/>
      <c r="F3" s="134"/>
      <c r="G3" s="24"/>
      <c r="H3" s="24"/>
    </row>
    <row r="4" spans="1:8" ht="12" customHeight="1" x14ac:dyDescent="0.2">
      <c r="B4" s="157" t="s">
        <v>49</v>
      </c>
      <c r="C4" s="139"/>
      <c r="D4" s="139"/>
      <c r="E4" s="139"/>
      <c r="F4" s="44">
        <v>0.13250000000000001</v>
      </c>
      <c r="G4" s="24"/>
      <c r="H4" s="24"/>
    </row>
    <row r="5" spans="1:8" x14ac:dyDescent="0.2">
      <c r="B5" s="37"/>
      <c r="C5" s="37"/>
      <c r="D5" s="37"/>
      <c r="E5" s="37"/>
      <c r="F5" s="38"/>
      <c r="G5" s="24"/>
      <c r="H5" s="24"/>
    </row>
    <row r="6" spans="1:8" x14ac:dyDescent="0.2">
      <c r="A6" s="7" t="s">
        <v>44</v>
      </c>
      <c r="B6" s="37"/>
      <c r="C6" s="37"/>
      <c r="D6" s="37"/>
      <c r="E6" s="37"/>
      <c r="F6" s="38"/>
      <c r="G6" s="24"/>
      <c r="H6" s="24"/>
    </row>
    <row r="7" spans="1:8" x14ac:dyDescent="0.2">
      <c r="B7" s="40" t="s">
        <v>45</v>
      </c>
      <c r="C7" s="39"/>
      <c r="D7" s="39"/>
      <c r="E7" s="36"/>
      <c r="F7" s="43">
        <v>6.0999999999999999E-2</v>
      </c>
      <c r="G7" s="24"/>
      <c r="H7" s="24"/>
    </row>
    <row r="8" spans="1:8" x14ac:dyDescent="0.2">
      <c r="B8" s="41"/>
      <c r="C8" s="37"/>
      <c r="D8" s="37"/>
      <c r="E8" s="37"/>
      <c r="F8" s="60"/>
      <c r="G8" s="24"/>
      <c r="H8" s="24"/>
    </row>
    <row r="9" spans="1:8" x14ac:dyDescent="0.2">
      <c r="A9" s="7" t="s">
        <v>68</v>
      </c>
      <c r="B9" s="41"/>
      <c r="C9" s="37"/>
      <c r="D9" s="37"/>
      <c r="E9" s="37"/>
      <c r="F9" s="60"/>
      <c r="G9" s="24"/>
      <c r="H9" s="24"/>
    </row>
    <row r="10" spans="1:8" x14ac:dyDescent="0.2">
      <c r="B10" s="125" t="s">
        <v>69</v>
      </c>
      <c r="C10" s="125"/>
      <c r="D10" s="125"/>
      <c r="E10" s="125"/>
      <c r="F10" s="43">
        <v>3.9E-2</v>
      </c>
      <c r="G10" s="24"/>
      <c r="H10" s="24"/>
    </row>
    <row r="11" spans="1:8" x14ac:dyDescent="0.2">
      <c r="B11" s="41"/>
      <c r="C11" s="37"/>
      <c r="D11" s="37"/>
      <c r="E11" s="37"/>
      <c r="F11" s="38"/>
      <c r="G11" s="24"/>
      <c r="H11" s="24"/>
    </row>
    <row r="12" spans="1:8" x14ac:dyDescent="0.2">
      <c r="A12" s="7" t="s">
        <v>47</v>
      </c>
      <c r="B12" s="41"/>
      <c r="C12" s="37"/>
      <c r="D12" s="37"/>
      <c r="E12" s="37"/>
      <c r="F12" s="38"/>
      <c r="G12" s="24"/>
      <c r="H12" s="24"/>
    </row>
    <row r="13" spans="1:8" x14ac:dyDescent="0.2">
      <c r="B13" s="40" t="s">
        <v>48</v>
      </c>
      <c r="C13" s="39"/>
      <c r="D13" s="42"/>
      <c r="E13" s="36"/>
      <c r="F13" s="32">
        <f>SUM(F4+F7+F10)</f>
        <v>0.23250000000000001</v>
      </c>
      <c r="G13" s="24"/>
      <c r="H13" s="24"/>
    </row>
    <row r="14" spans="1:8" x14ac:dyDescent="0.2">
      <c r="B14" s="41"/>
      <c r="C14" s="37"/>
      <c r="D14" s="37"/>
      <c r="E14" s="37"/>
      <c r="F14" s="38"/>
      <c r="G14" s="24"/>
      <c r="H14" s="24"/>
    </row>
    <row r="15" spans="1:8" x14ac:dyDescent="0.2">
      <c r="D15" s="24"/>
      <c r="E15" s="24"/>
      <c r="F15" s="24"/>
      <c r="G15" s="24"/>
      <c r="H15" s="24"/>
    </row>
    <row r="16" spans="1:8" x14ac:dyDescent="0.2">
      <c r="A16" s="24" t="s">
        <v>41</v>
      </c>
      <c r="G16" s="24"/>
      <c r="H16" s="24"/>
    </row>
    <row r="17" spans="1:8" x14ac:dyDescent="0.2">
      <c r="B17" s="24"/>
      <c r="C17" s="24"/>
      <c r="D17" s="24"/>
      <c r="E17" s="24"/>
      <c r="F17" s="24"/>
      <c r="H17" s="24"/>
    </row>
    <row r="18" spans="1:8" x14ac:dyDescent="0.2">
      <c r="B18" s="24"/>
      <c r="C18" s="24"/>
      <c r="D18" s="24"/>
      <c r="E18" s="24"/>
      <c r="F18" s="24"/>
      <c r="G18" s="24"/>
      <c r="H18" s="24"/>
    </row>
    <row r="19" spans="1:8" x14ac:dyDescent="0.2">
      <c r="A19" s="24"/>
      <c r="G19" s="24"/>
      <c r="H19" s="24"/>
    </row>
    <row r="20" spans="1:8" x14ac:dyDescent="0.2">
      <c r="A20" s="24"/>
    </row>
  </sheetData>
  <sheetProtection algorithmName="SHA-512" hashValue="qdcU/HkfWVDc+mYEB+XiX9X70uuEl5XZ++o4KvcjQQt/F0FM12as++tc7m8Tlm0hU5SRLfM01GzBOrKPpFwwKQ==" saltValue="MeGbcA/JO7Lw6cB54Na1kw==" spinCount="100000"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xr:uid="{00000000-0002-0000-0400-000000000000}"/>
    <dataValidation allowBlank="1" showInputMessage="1" showErrorMessage="1" prompt="Program Related Expenses Percent" sqref="F7:F9" xr:uid="{00000000-0002-0000-0400-000001000000}"/>
    <dataValidation allowBlank="1" showInputMessage="1" showErrorMessage="1" prompt="Total Program Related Expenses Percent formula is Standard General &amp; Administrative Support Percent + Program Related Expenses Percent + Utilization Expenses Percent" sqref="F13" xr:uid="{00000000-0002-0000-0400-000002000000}"/>
    <dataValidation allowBlank="1" showInputMessage="1" showErrorMessage="1" prompt="Utilization Expenses Percent" sqref="F10" xr:uid="{00000000-0002-0000-0400-000003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5" bestFit="1" customWidth="1"/>
  </cols>
  <sheetData>
    <row r="3" spans="1:6" x14ac:dyDescent="0.2">
      <c r="A3" s="7" t="s">
        <v>92</v>
      </c>
      <c r="B3" s="64"/>
      <c r="C3" s="64"/>
      <c r="D3" s="64"/>
    </row>
    <row r="4" spans="1:6" x14ac:dyDescent="0.2">
      <c r="A4" s="66" t="s">
        <v>93</v>
      </c>
      <c r="B4" s="158" t="s">
        <v>94</v>
      </c>
      <c r="C4" s="159"/>
      <c r="D4" s="160"/>
    </row>
    <row r="5" spans="1:6" x14ac:dyDescent="0.2">
      <c r="A5" s="66" t="s">
        <v>95</v>
      </c>
      <c r="B5" s="161" t="str">
        <f>INDEX($C$10:$C$108,MATCH(B4:D4,B10:B108,0))</f>
        <v>Unspecified Region</v>
      </c>
      <c r="C5" s="162"/>
      <c r="D5" s="163"/>
    </row>
    <row r="7" spans="1:6" hidden="1" x14ac:dyDescent="0.2">
      <c r="A7" t="s">
        <v>96</v>
      </c>
      <c r="B7" t="str">
        <f>INDEX($D$10:$D$108,MATCH(B4:D4,B10:B108,0))</f>
        <v>-</v>
      </c>
    </row>
    <row r="8" spans="1:6" hidden="1" x14ac:dyDescent="0.2"/>
    <row r="9" spans="1:6" ht="15" hidden="1" x14ac:dyDescent="0.2">
      <c r="B9" s="67" t="s">
        <v>97</v>
      </c>
      <c r="C9" s="67" t="s">
        <v>98</v>
      </c>
      <c r="D9" s="68" t="s">
        <v>96</v>
      </c>
      <c r="F9"/>
    </row>
    <row r="10" spans="1:6" ht="15" hidden="1" x14ac:dyDescent="0.2">
      <c r="B10" s="69" t="s">
        <v>94</v>
      </c>
      <c r="C10" s="69" t="s">
        <v>99</v>
      </c>
      <c r="D10" s="70" t="s">
        <v>100</v>
      </c>
      <c r="F10"/>
    </row>
    <row r="11" spans="1:6" ht="15" hidden="1" x14ac:dyDescent="0.2">
      <c r="B11" s="71" t="s">
        <v>101</v>
      </c>
      <c r="C11" s="71" t="s">
        <v>102</v>
      </c>
      <c r="D11" s="117">
        <v>1.026</v>
      </c>
      <c r="F11"/>
    </row>
    <row r="12" spans="1:6" ht="15" hidden="1" x14ac:dyDescent="0.2">
      <c r="B12" s="71" t="s">
        <v>103</v>
      </c>
      <c r="C12" s="71" t="s">
        <v>104</v>
      </c>
      <c r="D12" s="117">
        <v>0.995</v>
      </c>
      <c r="F12"/>
    </row>
    <row r="13" spans="1:6" ht="15" hidden="1" x14ac:dyDescent="0.2">
      <c r="B13" s="71" t="s">
        <v>105</v>
      </c>
      <c r="C13" s="71" t="s">
        <v>106</v>
      </c>
      <c r="D13" s="117">
        <v>0.94</v>
      </c>
      <c r="F13"/>
    </row>
    <row r="14" spans="1:6" ht="15" hidden="1" x14ac:dyDescent="0.2">
      <c r="B14" s="71" t="s">
        <v>107</v>
      </c>
      <c r="C14" s="71" t="s">
        <v>106</v>
      </c>
      <c r="D14" s="117">
        <v>0.94</v>
      </c>
      <c r="F14"/>
    </row>
    <row r="15" spans="1:6" ht="15" hidden="1" x14ac:dyDescent="0.2">
      <c r="B15" s="71" t="s">
        <v>108</v>
      </c>
      <c r="C15" s="71" t="s">
        <v>109</v>
      </c>
      <c r="D15" s="117">
        <v>1.04</v>
      </c>
      <c r="F15"/>
    </row>
    <row r="16" spans="1:6" ht="15" hidden="1" x14ac:dyDescent="0.2">
      <c r="B16" s="71" t="s">
        <v>110</v>
      </c>
      <c r="C16" s="72" t="s">
        <v>111</v>
      </c>
      <c r="D16" s="117">
        <v>1.002</v>
      </c>
      <c r="F16"/>
    </row>
    <row r="17" spans="2:6" ht="15" hidden="1" x14ac:dyDescent="0.2">
      <c r="B17" s="71" t="s">
        <v>112</v>
      </c>
      <c r="C17" s="71" t="s">
        <v>113</v>
      </c>
      <c r="D17" s="117">
        <v>1.069</v>
      </c>
      <c r="F17"/>
    </row>
    <row r="18" spans="2:6" ht="15" hidden="1" x14ac:dyDescent="0.2">
      <c r="B18" s="71" t="s">
        <v>114</v>
      </c>
      <c r="C18" s="72" t="s">
        <v>115</v>
      </c>
      <c r="D18" s="117">
        <v>1.0609999999999999</v>
      </c>
      <c r="F18"/>
    </row>
    <row r="19" spans="2:6" ht="15" hidden="1" x14ac:dyDescent="0.2">
      <c r="B19" s="71" t="s">
        <v>116</v>
      </c>
      <c r="C19" s="72" t="s">
        <v>117</v>
      </c>
      <c r="D19" s="117">
        <v>0.98499999999999999</v>
      </c>
      <c r="F19"/>
    </row>
    <row r="20" spans="2:6" ht="15" hidden="1" x14ac:dyDescent="0.2">
      <c r="B20" s="71" t="s">
        <v>118</v>
      </c>
      <c r="C20" s="71" t="s">
        <v>104</v>
      </c>
      <c r="D20" s="117">
        <v>0.995</v>
      </c>
      <c r="F20"/>
    </row>
    <row r="21" spans="2:6" ht="15" hidden="1" x14ac:dyDescent="0.2">
      <c r="B21" s="71" t="s">
        <v>119</v>
      </c>
      <c r="C21" s="71" t="s">
        <v>106</v>
      </c>
      <c r="D21" s="117">
        <v>0.94</v>
      </c>
      <c r="F21"/>
    </row>
    <row r="22" spans="2:6" ht="15" hidden="1" x14ac:dyDescent="0.2">
      <c r="B22" s="71" t="s">
        <v>120</v>
      </c>
      <c r="C22" s="72" t="s">
        <v>111</v>
      </c>
      <c r="D22" s="117">
        <v>1.002</v>
      </c>
      <c r="F22"/>
    </row>
    <row r="23" spans="2:6" ht="15" hidden="1" x14ac:dyDescent="0.2">
      <c r="B23" s="71" t="s">
        <v>121</v>
      </c>
      <c r="C23" s="72" t="s">
        <v>104</v>
      </c>
      <c r="D23" s="117">
        <v>0.995</v>
      </c>
      <c r="F23"/>
    </row>
    <row r="24" spans="2:6" ht="15" hidden="1" x14ac:dyDescent="0.2">
      <c r="B24" s="71" t="s">
        <v>122</v>
      </c>
      <c r="C24" s="72" t="s">
        <v>123</v>
      </c>
      <c r="D24" s="117">
        <v>0.96799999999999997</v>
      </c>
      <c r="F24"/>
    </row>
    <row r="25" spans="2:6" ht="15" hidden="1" x14ac:dyDescent="0.2">
      <c r="B25" s="71" t="s">
        <v>124</v>
      </c>
      <c r="C25" s="71" t="s">
        <v>106</v>
      </c>
      <c r="D25" s="117">
        <v>0.94</v>
      </c>
      <c r="F25"/>
    </row>
    <row r="26" spans="2:6" ht="15" hidden="1" x14ac:dyDescent="0.2">
      <c r="B26" s="71" t="s">
        <v>125</v>
      </c>
      <c r="C26" s="72" t="s">
        <v>102</v>
      </c>
      <c r="D26" s="117">
        <v>1.026</v>
      </c>
      <c r="F26"/>
    </row>
    <row r="27" spans="2:6" ht="15" hidden="1" x14ac:dyDescent="0.2">
      <c r="B27" s="71" t="s">
        <v>126</v>
      </c>
      <c r="C27" s="72" t="s">
        <v>111</v>
      </c>
      <c r="D27" s="117">
        <v>1.002</v>
      </c>
      <c r="F27"/>
    </row>
    <row r="28" spans="2:6" ht="15" hidden="1" x14ac:dyDescent="0.2">
      <c r="B28" s="71" t="s">
        <v>127</v>
      </c>
      <c r="C28" s="71" t="s">
        <v>106</v>
      </c>
      <c r="D28" s="117">
        <v>0.94</v>
      </c>
      <c r="F28"/>
    </row>
    <row r="29" spans="2:6" ht="15" hidden="1" x14ac:dyDescent="0.2">
      <c r="B29" s="71" t="s">
        <v>128</v>
      </c>
      <c r="C29" s="71" t="s">
        <v>104</v>
      </c>
      <c r="D29" s="117">
        <v>0.995</v>
      </c>
      <c r="F29"/>
    </row>
    <row r="30" spans="2:6" ht="15" hidden="1" x14ac:dyDescent="0.2">
      <c r="B30" s="71" t="s">
        <v>129</v>
      </c>
      <c r="C30" s="72" t="s">
        <v>130</v>
      </c>
      <c r="D30" s="117">
        <v>1.0469999999999999</v>
      </c>
      <c r="F30"/>
    </row>
    <row r="31" spans="2:6" ht="15" hidden="1" x14ac:dyDescent="0.2">
      <c r="B31" s="71" t="s">
        <v>131</v>
      </c>
      <c r="C31" s="71" t="s">
        <v>106</v>
      </c>
      <c r="D31" s="117">
        <v>0.94</v>
      </c>
      <c r="F31"/>
    </row>
    <row r="32" spans="2:6" ht="15" hidden="1" x14ac:dyDescent="0.2">
      <c r="B32" s="71" t="s">
        <v>132</v>
      </c>
      <c r="C32" s="72" t="s">
        <v>115</v>
      </c>
      <c r="D32" s="117">
        <v>1.0609999999999999</v>
      </c>
      <c r="F32"/>
    </row>
    <row r="33" spans="2:6" ht="15" hidden="1" x14ac:dyDescent="0.2">
      <c r="B33" s="71" t="s">
        <v>133</v>
      </c>
      <c r="C33" s="72" t="s">
        <v>130</v>
      </c>
      <c r="D33" s="117">
        <v>1.0469999999999999</v>
      </c>
      <c r="F33"/>
    </row>
    <row r="34" spans="2:6" ht="15" hidden="1" x14ac:dyDescent="0.2">
      <c r="B34" s="71" t="s">
        <v>134</v>
      </c>
      <c r="C34" s="72" t="s">
        <v>115</v>
      </c>
      <c r="D34" s="117">
        <v>1.0609999999999999</v>
      </c>
      <c r="F34"/>
    </row>
    <row r="35" spans="2:6" ht="15" hidden="1" x14ac:dyDescent="0.2">
      <c r="B35" s="71" t="s">
        <v>135</v>
      </c>
      <c r="C35" s="72" t="s">
        <v>115</v>
      </c>
      <c r="D35" s="117">
        <v>1.0609999999999999</v>
      </c>
      <c r="F35"/>
    </row>
    <row r="36" spans="2:6" ht="15" hidden="1" x14ac:dyDescent="0.2">
      <c r="B36" s="71" t="s">
        <v>136</v>
      </c>
      <c r="C36" s="71" t="s">
        <v>106</v>
      </c>
      <c r="D36" s="117">
        <v>0.94</v>
      </c>
      <c r="F36"/>
    </row>
    <row r="37" spans="2:6" ht="15" hidden="1" x14ac:dyDescent="0.2">
      <c r="B37" s="71" t="s">
        <v>137</v>
      </c>
      <c r="C37" s="71" t="s">
        <v>104</v>
      </c>
      <c r="D37" s="117">
        <v>0.995</v>
      </c>
      <c r="F37"/>
    </row>
    <row r="38" spans="2:6" ht="15" hidden="1" x14ac:dyDescent="0.2">
      <c r="B38" s="71" t="s">
        <v>138</v>
      </c>
      <c r="C38" s="72" t="s">
        <v>139</v>
      </c>
      <c r="D38" s="117">
        <v>1.0129999999999999</v>
      </c>
      <c r="F38"/>
    </row>
    <row r="39" spans="2:6" ht="15" hidden="1" x14ac:dyDescent="0.2">
      <c r="B39" s="71" t="s">
        <v>140</v>
      </c>
      <c r="C39" s="71" t="s">
        <v>106</v>
      </c>
      <c r="D39" s="117">
        <v>0.94</v>
      </c>
      <c r="F39"/>
    </row>
    <row r="40" spans="2:6" ht="15" hidden="1" x14ac:dyDescent="0.2">
      <c r="B40" s="71" t="s">
        <v>141</v>
      </c>
      <c r="C40" s="72" t="s">
        <v>104</v>
      </c>
      <c r="D40" s="117">
        <v>0.995</v>
      </c>
      <c r="F40"/>
    </row>
    <row r="41" spans="2:6" ht="15" hidden="1" x14ac:dyDescent="0.2">
      <c r="B41" s="71" t="s">
        <v>142</v>
      </c>
      <c r="C41" s="72" t="s">
        <v>102</v>
      </c>
      <c r="D41" s="117">
        <v>1.026</v>
      </c>
      <c r="F41"/>
    </row>
    <row r="42" spans="2:6" ht="15" hidden="1" x14ac:dyDescent="0.2">
      <c r="B42" s="71" t="s">
        <v>143</v>
      </c>
      <c r="C42" s="72" t="s">
        <v>111</v>
      </c>
      <c r="D42" s="117">
        <v>1.002</v>
      </c>
      <c r="F42"/>
    </row>
    <row r="43" spans="2:6" ht="15" hidden="1" x14ac:dyDescent="0.2">
      <c r="B43" s="71" t="s">
        <v>144</v>
      </c>
      <c r="C43" s="72" t="s">
        <v>102</v>
      </c>
      <c r="D43" s="117">
        <v>1.026</v>
      </c>
      <c r="F43"/>
    </row>
    <row r="44" spans="2:6" ht="15" hidden="1" x14ac:dyDescent="0.2">
      <c r="B44" s="71" t="s">
        <v>145</v>
      </c>
      <c r="C44" s="72" t="s">
        <v>111</v>
      </c>
      <c r="D44" s="117">
        <v>1.002</v>
      </c>
      <c r="F44"/>
    </row>
    <row r="45" spans="2:6" ht="15" hidden="1" x14ac:dyDescent="0.2">
      <c r="B45" s="71" t="s">
        <v>146</v>
      </c>
      <c r="C45" s="71" t="s">
        <v>106</v>
      </c>
      <c r="D45" s="117">
        <v>0.94</v>
      </c>
      <c r="F45"/>
    </row>
    <row r="46" spans="2:6" ht="15" hidden="1" x14ac:dyDescent="0.2">
      <c r="B46" s="71" t="s">
        <v>147</v>
      </c>
      <c r="C46" s="72" t="s">
        <v>102</v>
      </c>
      <c r="D46" s="117">
        <v>1.026</v>
      </c>
      <c r="F46"/>
    </row>
    <row r="47" spans="2:6" ht="15" hidden="1" x14ac:dyDescent="0.2">
      <c r="B47" s="71" t="s">
        <v>148</v>
      </c>
      <c r="C47" s="72" t="s">
        <v>111</v>
      </c>
      <c r="D47" s="117">
        <v>1.002</v>
      </c>
      <c r="F47"/>
    </row>
    <row r="48" spans="2:6" ht="15" hidden="1" x14ac:dyDescent="0.2">
      <c r="B48" s="71" t="s">
        <v>149</v>
      </c>
      <c r="C48" s="72" t="s">
        <v>102</v>
      </c>
      <c r="D48" s="117">
        <v>1.026</v>
      </c>
      <c r="F48"/>
    </row>
    <row r="49" spans="2:6" ht="15" hidden="1" x14ac:dyDescent="0.2">
      <c r="B49" s="71" t="s">
        <v>150</v>
      </c>
      <c r="C49" s="71" t="s">
        <v>106</v>
      </c>
      <c r="D49" s="117">
        <v>0.94</v>
      </c>
      <c r="F49"/>
    </row>
    <row r="50" spans="2:6" ht="15" hidden="1" x14ac:dyDescent="0.2">
      <c r="B50" s="71" t="s">
        <v>151</v>
      </c>
      <c r="C50" s="72" t="s">
        <v>104</v>
      </c>
      <c r="D50" s="117">
        <v>0.995</v>
      </c>
      <c r="F50"/>
    </row>
    <row r="51" spans="2:6" ht="15" hidden="1" x14ac:dyDescent="0.2">
      <c r="B51" s="71" t="s">
        <v>152</v>
      </c>
      <c r="C51" s="72" t="s">
        <v>111</v>
      </c>
      <c r="D51" s="117">
        <v>1.002</v>
      </c>
      <c r="F51"/>
    </row>
    <row r="52" spans="2:6" ht="15" hidden="1" x14ac:dyDescent="0.2">
      <c r="B52" s="71" t="s">
        <v>153</v>
      </c>
      <c r="C52" s="72" t="s">
        <v>111</v>
      </c>
      <c r="D52" s="117">
        <v>1.002</v>
      </c>
      <c r="F52"/>
    </row>
    <row r="53" spans="2:6" ht="15" hidden="1" x14ac:dyDescent="0.2">
      <c r="B53" s="71" t="s">
        <v>157</v>
      </c>
      <c r="C53" s="72" t="s">
        <v>111</v>
      </c>
      <c r="D53" s="117">
        <v>1.002</v>
      </c>
      <c r="F53"/>
    </row>
    <row r="54" spans="2:6" ht="15" hidden="1" x14ac:dyDescent="0.2">
      <c r="B54" s="71" t="s">
        <v>154</v>
      </c>
      <c r="C54" s="71" t="s">
        <v>106</v>
      </c>
      <c r="D54" s="117">
        <v>0.94</v>
      </c>
      <c r="F54"/>
    </row>
    <row r="55" spans="2:6" ht="15" hidden="1" x14ac:dyDescent="0.2">
      <c r="B55" s="71" t="s">
        <v>155</v>
      </c>
      <c r="C55" s="71" t="s">
        <v>106</v>
      </c>
      <c r="D55" s="117">
        <v>0.94</v>
      </c>
      <c r="F55"/>
    </row>
    <row r="56" spans="2:6" ht="15" hidden="1" x14ac:dyDescent="0.2">
      <c r="B56" s="71" t="s">
        <v>156</v>
      </c>
      <c r="C56" s="72" t="s">
        <v>115</v>
      </c>
      <c r="D56" s="117">
        <v>1.0609999999999999</v>
      </c>
      <c r="F56"/>
    </row>
    <row r="57" spans="2:6" ht="15" hidden="1" x14ac:dyDescent="0.2">
      <c r="B57" s="71" t="s">
        <v>158</v>
      </c>
      <c r="C57" s="72" t="s">
        <v>111</v>
      </c>
      <c r="D57" s="117">
        <v>1.002</v>
      </c>
      <c r="F57"/>
    </row>
    <row r="58" spans="2:6" ht="15" hidden="1" x14ac:dyDescent="0.2">
      <c r="B58" s="71" t="s">
        <v>159</v>
      </c>
      <c r="C58" s="72" t="s">
        <v>104</v>
      </c>
      <c r="D58" s="117">
        <v>0.995</v>
      </c>
      <c r="F58"/>
    </row>
    <row r="59" spans="2:6" ht="15" hidden="1" x14ac:dyDescent="0.2">
      <c r="B59" s="71" t="s">
        <v>160</v>
      </c>
      <c r="C59" s="71" t="s">
        <v>106</v>
      </c>
      <c r="D59" s="117">
        <v>0.94</v>
      </c>
      <c r="F59"/>
    </row>
    <row r="60" spans="2:6" ht="15" hidden="1" x14ac:dyDescent="0.2">
      <c r="B60" s="71" t="s">
        <v>161</v>
      </c>
      <c r="C60" s="72" t="s">
        <v>115</v>
      </c>
      <c r="D60" s="117">
        <v>1.0609999999999999</v>
      </c>
      <c r="F60"/>
    </row>
    <row r="61" spans="2:6" ht="15" hidden="1" x14ac:dyDescent="0.2">
      <c r="B61" s="71" t="s">
        <v>162</v>
      </c>
      <c r="C61" s="72" t="s">
        <v>111</v>
      </c>
      <c r="D61" s="117">
        <v>1.002</v>
      </c>
      <c r="F61"/>
    </row>
    <row r="62" spans="2:6" ht="15" hidden="1" x14ac:dyDescent="0.2">
      <c r="B62" s="71" t="s">
        <v>163</v>
      </c>
      <c r="C62" s="72" t="s">
        <v>113</v>
      </c>
      <c r="D62" s="117">
        <v>1.069</v>
      </c>
      <c r="F62"/>
    </row>
    <row r="63" spans="2:6" ht="15" hidden="1" x14ac:dyDescent="0.2">
      <c r="B63" s="71" t="s">
        <v>164</v>
      </c>
      <c r="C63" s="72" t="s">
        <v>111</v>
      </c>
      <c r="D63" s="117">
        <v>1.002</v>
      </c>
      <c r="F63"/>
    </row>
    <row r="64" spans="2:6" ht="15" hidden="1" x14ac:dyDescent="0.2">
      <c r="B64" s="71" t="s">
        <v>165</v>
      </c>
      <c r="C64" s="71" t="s">
        <v>106</v>
      </c>
      <c r="D64" s="117">
        <v>0.94</v>
      </c>
      <c r="F64"/>
    </row>
    <row r="65" spans="2:6" ht="15" hidden="1" x14ac:dyDescent="0.2">
      <c r="B65" s="71" t="s">
        <v>166</v>
      </c>
      <c r="C65" s="72" t="s">
        <v>130</v>
      </c>
      <c r="D65" s="117">
        <v>1.0469999999999999</v>
      </c>
      <c r="F65"/>
    </row>
    <row r="66" spans="2:6" ht="15" hidden="1" x14ac:dyDescent="0.2">
      <c r="B66" s="71" t="s">
        <v>167</v>
      </c>
      <c r="C66" s="71" t="s">
        <v>106</v>
      </c>
      <c r="D66" s="117">
        <v>0.94</v>
      </c>
      <c r="F66"/>
    </row>
    <row r="67" spans="2:6" ht="15" hidden="1" x14ac:dyDescent="0.2">
      <c r="B67" s="71" t="s">
        <v>168</v>
      </c>
      <c r="C67" s="71" t="s">
        <v>106</v>
      </c>
      <c r="D67" s="117">
        <v>0.94</v>
      </c>
      <c r="F67"/>
    </row>
    <row r="68" spans="2:6" ht="15" hidden="1" x14ac:dyDescent="0.2">
      <c r="B68" s="71" t="s">
        <v>169</v>
      </c>
      <c r="C68" s="72" t="s">
        <v>102</v>
      </c>
      <c r="D68" s="117">
        <v>1.026</v>
      </c>
      <c r="F68"/>
    </row>
    <row r="69" spans="2:6" ht="15" hidden="1" x14ac:dyDescent="0.2">
      <c r="B69" s="71" t="s">
        <v>170</v>
      </c>
      <c r="C69" s="72" t="s">
        <v>111</v>
      </c>
      <c r="D69" s="117">
        <v>1.002</v>
      </c>
      <c r="F69"/>
    </row>
    <row r="70" spans="2:6" ht="15" hidden="1" x14ac:dyDescent="0.2">
      <c r="B70" s="71" t="s">
        <v>171</v>
      </c>
      <c r="C70" s="72" t="s">
        <v>172</v>
      </c>
      <c r="D70" s="117">
        <v>1.0209999999999999</v>
      </c>
      <c r="F70"/>
    </row>
    <row r="71" spans="2:6" ht="15" hidden="1" x14ac:dyDescent="0.2">
      <c r="B71" s="71" t="s">
        <v>173</v>
      </c>
      <c r="C71" s="71" t="s">
        <v>106</v>
      </c>
      <c r="D71" s="117">
        <v>0.94</v>
      </c>
      <c r="F71"/>
    </row>
    <row r="72" spans="2:6" ht="15" hidden="1" x14ac:dyDescent="0.2">
      <c r="B72" s="71" t="s">
        <v>174</v>
      </c>
      <c r="C72" s="71" t="s">
        <v>104</v>
      </c>
      <c r="D72" s="117">
        <v>0.995</v>
      </c>
      <c r="F72"/>
    </row>
    <row r="73" spans="2:6" ht="15" hidden="1" x14ac:dyDescent="0.2">
      <c r="B73" s="71" t="s">
        <v>175</v>
      </c>
      <c r="C73" s="71" t="s">
        <v>106</v>
      </c>
      <c r="D73" s="117">
        <v>0.94</v>
      </c>
      <c r="F73"/>
    </row>
    <row r="74" spans="2:6" ht="15" hidden="1" x14ac:dyDescent="0.2">
      <c r="B74" s="71" t="s">
        <v>176</v>
      </c>
      <c r="C74" s="72" t="s">
        <v>111</v>
      </c>
      <c r="D74" s="117">
        <v>1.002</v>
      </c>
      <c r="F74"/>
    </row>
    <row r="75" spans="2:6" ht="15" hidden="1" x14ac:dyDescent="0.2">
      <c r="B75" s="71" t="s">
        <v>177</v>
      </c>
      <c r="C75" s="72" t="s">
        <v>111</v>
      </c>
      <c r="D75" s="117">
        <v>1.002</v>
      </c>
      <c r="F75"/>
    </row>
    <row r="76" spans="2:6" ht="15" hidden="1" x14ac:dyDescent="0.2">
      <c r="B76" s="71" t="s">
        <v>178</v>
      </c>
      <c r="C76" s="72" t="s">
        <v>115</v>
      </c>
      <c r="D76" s="117">
        <v>1.0609999999999999</v>
      </c>
      <c r="F76"/>
    </row>
    <row r="77" spans="2:6" ht="15" hidden="1" x14ac:dyDescent="0.2">
      <c r="B77" s="71" t="s">
        <v>179</v>
      </c>
      <c r="C77" s="72" t="s">
        <v>111</v>
      </c>
      <c r="D77" s="117">
        <v>1.002</v>
      </c>
      <c r="F77"/>
    </row>
    <row r="78" spans="2:6" ht="15" hidden="1" x14ac:dyDescent="0.2">
      <c r="B78" s="71" t="s">
        <v>180</v>
      </c>
      <c r="C78" s="71" t="s">
        <v>106</v>
      </c>
      <c r="D78" s="117">
        <v>0.94</v>
      </c>
      <c r="F78"/>
    </row>
    <row r="79" spans="2:6" ht="15" hidden="1" x14ac:dyDescent="0.2">
      <c r="B79" s="71" t="s">
        <v>184</v>
      </c>
      <c r="C79" s="72" t="s">
        <v>117</v>
      </c>
      <c r="D79" s="117">
        <v>0.98499999999999999</v>
      </c>
      <c r="F79"/>
    </row>
    <row r="80" spans="2:6" ht="15" hidden="1" x14ac:dyDescent="0.2">
      <c r="B80" s="71" t="s">
        <v>181</v>
      </c>
      <c r="C80" s="71" t="s">
        <v>104</v>
      </c>
      <c r="D80" s="117">
        <v>0.995</v>
      </c>
      <c r="F80"/>
    </row>
    <row r="81" spans="2:6" ht="15" hidden="1" x14ac:dyDescent="0.2">
      <c r="B81" s="71" t="s">
        <v>182</v>
      </c>
      <c r="C81" s="72" t="s">
        <v>104</v>
      </c>
      <c r="D81" s="117">
        <v>0.995</v>
      </c>
      <c r="F81"/>
    </row>
    <row r="82" spans="2:6" ht="15" hidden="1" x14ac:dyDescent="0.2">
      <c r="B82" s="71" t="s">
        <v>183</v>
      </c>
      <c r="C82" s="72" t="s">
        <v>104</v>
      </c>
      <c r="D82" s="117">
        <v>0.995</v>
      </c>
      <c r="F82"/>
    </row>
    <row r="83" spans="2:6" ht="15" hidden="1" x14ac:dyDescent="0.2">
      <c r="B83" s="71" t="s">
        <v>185</v>
      </c>
      <c r="C83" s="72" t="s">
        <v>109</v>
      </c>
      <c r="D83" s="117">
        <v>1.04</v>
      </c>
      <c r="F83"/>
    </row>
    <row r="84" spans="2:6" ht="15" hidden="1" x14ac:dyDescent="0.2">
      <c r="B84" s="71" t="s">
        <v>186</v>
      </c>
      <c r="C84" s="72" t="s">
        <v>115</v>
      </c>
      <c r="D84" s="117">
        <v>1.0609999999999999</v>
      </c>
      <c r="F84"/>
    </row>
    <row r="85" spans="2:6" ht="15" hidden="1" x14ac:dyDescent="0.2">
      <c r="B85" s="71" t="s">
        <v>187</v>
      </c>
      <c r="C85" s="71" t="s">
        <v>106</v>
      </c>
      <c r="D85" s="117">
        <v>0.94</v>
      </c>
      <c r="F85"/>
    </row>
    <row r="86" spans="2:6" ht="15" hidden="1" x14ac:dyDescent="0.2">
      <c r="B86" s="71" t="s">
        <v>188</v>
      </c>
      <c r="C86" s="72" t="s">
        <v>111</v>
      </c>
      <c r="D86" s="117">
        <v>1.002</v>
      </c>
      <c r="F86"/>
    </row>
    <row r="87" spans="2:6" ht="15" hidden="1" x14ac:dyDescent="0.2">
      <c r="B87" s="71" t="s">
        <v>189</v>
      </c>
      <c r="C87" s="71" t="s">
        <v>106</v>
      </c>
      <c r="D87" s="117">
        <v>0.94</v>
      </c>
      <c r="F87"/>
    </row>
    <row r="88" spans="2:6" ht="15" hidden="1" x14ac:dyDescent="0.2">
      <c r="B88" s="71" t="s">
        <v>190</v>
      </c>
      <c r="C88" s="71" t="s">
        <v>106</v>
      </c>
      <c r="D88" s="117">
        <v>0.94</v>
      </c>
      <c r="F88"/>
    </row>
    <row r="89" spans="2:6" ht="15" hidden="1" x14ac:dyDescent="0.2">
      <c r="B89" s="71" t="s">
        <v>191</v>
      </c>
      <c r="C89" s="72" t="s">
        <v>130</v>
      </c>
      <c r="D89" s="117">
        <v>1.0469999999999999</v>
      </c>
      <c r="F89"/>
    </row>
    <row r="90" spans="2:6" ht="15" hidden="1" x14ac:dyDescent="0.2">
      <c r="B90" s="71" t="s">
        <v>192</v>
      </c>
      <c r="C90" s="71" t="s">
        <v>106</v>
      </c>
      <c r="D90" s="117">
        <v>0.94</v>
      </c>
      <c r="F90"/>
    </row>
    <row r="91" spans="2:6" ht="15" hidden="1" x14ac:dyDescent="0.2">
      <c r="B91" s="71" t="s">
        <v>193</v>
      </c>
      <c r="C91" s="72" t="s">
        <v>115</v>
      </c>
      <c r="D91" s="117">
        <v>1.0609999999999999</v>
      </c>
      <c r="F91"/>
    </row>
    <row r="92" spans="2:6" ht="15" hidden="1" x14ac:dyDescent="0.2">
      <c r="B92" s="71" t="s">
        <v>194</v>
      </c>
      <c r="C92" s="71" t="s">
        <v>104</v>
      </c>
      <c r="D92" s="117">
        <v>0.995</v>
      </c>
      <c r="F92"/>
    </row>
    <row r="93" spans="2:6" ht="15" hidden="1" x14ac:dyDescent="0.2">
      <c r="B93" s="71" t="s">
        <v>195</v>
      </c>
      <c r="C93" s="72" t="s">
        <v>115</v>
      </c>
      <c r="D93" s="117">
        <v>1.0609999999999999</v>
      </c>
      <c r="F93"/>
    </row>
    <row r="94" spans="2:6" ht="15" hidden="1" x14ac:dyDescent="0.2">
      <c r="B94" s="71" t="s">
        <v>196</v>
      </c>
      <c r="C94" s="71" t="s">
        <v>106</v>
      </c>
      <c r="D94" s="117">
        <v>0.94</v>
      </c>
      <c r="F94"/>
    </row>
    <row r="95" spans="2:6" ht="15" hidden="1" x14ac:dyDescent="0.2">
      <c r="B95" s="71" t="s">
        <v>197</v>
      </c>
      <c r="C95" s="72" t="s">
        <v>115</v>
      </c>
      <c r="D95" s="117">
        <v>1.0609999999999999</v>
      </c>
      <c r="F95"/>
    </row>
    <row r="96" spans="2:6" ht="15" hidden="1" x14ac:dyDescent="0.2">
      <c r="B96" s="91" t="s">
        <v>198</v>
      </c>
      <c r="C96" s="92" t="s">
        <v>104</v>
      </c>
      <c r="D96" s="118">
        <v>0.995</v>
      </c>
      <c r="F96"/>
    </row>
    <row r="97" spans="2:6" ht="15" hidden="1" x14ac:dyDescent="0.2">
      <c r="B97" s="93" t="s">
        <v>199</v>
      </c>
      <c r="C97" s="94" t="s">
        <v>111</v>
      </c>
      <c r="D97" s="119">
        <v>1.002</v>
      </c>
      <c r="F97"/>
    </row>
    <row r="98" spans="2:6" hidden="1" x14ac:dyDescent="0.2">
      <c r="B98" s="95" t="s">
        <v>204</v>
      </c>
      <c r="C98" s="95" t="s">
        <v>106</v>
      </c>
      <c r="D98" s="119">
        <v>0.94</v>
      </c>
    </row>
    <row r="99" spans="2:6" hidden="1" x14ac:dyDescent="0.2">
      <c r="B99" s="95" t="s">
        <v>205</v>
      </c>
      <c r="C99" s="95" t="s">
        <v>106</v>
      </c>
      <c r="D99" s="119">
        <v>0.94</v>
      </c>
    </row>
    <row r="100" spans="2:6" hidden="1" x14ac:dyDescent="0.2">
      <c r="B100" s="95" t="s">
        <v>206</v>
      </c>
      <c r="C100" s="95" t="s">
        <v>111</v>
      </c>
      <c r="D100" s="119">
        <v>1.002</v>
      </c>
    </row>
    <row r="101" spans="2:6" hidden="1" x14ac:dyDescent="0.2">
      <c r="B101" s="95" t="s">
        <v>207</v>
      </c>
      <c r="C101" s="95" t="s">
        <v>104</v>
      </c>
      <c r="D101" s="119">
        <v>0.995</v>
      </c>
    </row>
    <row r="102" spans="2:6" hidden="1" x14ac:dyDescent="0.2">
      <c r="B102" s="95" t="s">
        <v>208</v>
      </c>
      <c r="C102" s="95" t="s">
        <v>111</v>
      </c>
      <c r="D102" s="119">
        <v>1.002</v>
      </c>
    </row>
    <row r="103" spans="2:6" hidden="1" x14ac:dyDescent="0.2">
      <c r="B103" s="95" t="s">
        <v>209</v>
      </c>
      <c r="C103" s="95" t="s">
        <v>104</v>
      </c>
      <c r="D103" s="119">
        <v>0.995</v>
      </c>
    </row>
    <row r="104" spans="2:6" hidden="1" x14ac:dyDescent="0.2">
      <c r="B104" s="95" t="s">
        <v>210</v>
      </c>
      <c r="C104" s="95" t="s">
        <v>102</v>
      </c>
      <c r="D104" s="119">
        <v>1.026</v>
      </c>
    </row>
    <row r="105" spans="2:6" hidden="1" x14ac:dyDescent="0.2">
      <c r="B105" s="95" t="s">
        <v>211</v>
      </c>
      <c r="C105" s="95" t="s">
        <v>117</v>
      </c>
      <c r="D105" s="119">
        <v>0.98499999999999999</v>
      </c>
    </row>
    <row r="106" spans="2:6" hidden="1" x14ac:dyDescent="0.2">
      <c r="B106" s="95" t="s">
        <v>212</v>
      </c>
      <c r="C106" s="95" t="s">
        <v>106</v>
      </c>
      <c r="D106" s="120">
        <v>0.94</v>
      </c>
    </row>
    <row r="107" spans="2:6" hidden="1" x14ac:dyDescent="0.2">
      <c r="B107" s="95" t="s">
        <v>213</v>
      </c>
      <c r="C107" s="95" t="s">
        <v>102</v>
      </c>
      <c r="D107" s="119">
        <v>1.026</v>
      </c>
    </row>
    <row r="108" spans="2:6" hidden="1" x14ac:dyDescent="0.2">
      <c r="B108" s="95" t="s">
        <v>214</v>
      </c>
      <c r="C108" s="95" t="s">
        <v>115</v>
      </c>
      <c r="D108" s="119">
        <v>1.0609999999999999</v>
      </c>
    </row>
  </sheetData>
  <sheetProtection algorithmName="SHA-512" hashValue="ln4Q0bqTtxZFR6FwvQdMmrrYBkAnQxeXQGMXvZBRxBd2jmwJ7eSvRxc7883gzo4HFfjUp0YUGr2kWlB3akr+zQ==" saltValue="TaY/696VpZaRutzNOuN5mg==" spinCount="100000" sheet="1" objects="1" scenarios="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8"/>
  <sheetViews>
    <sheetView zoomScale="125" workbookViewId="0">
      <selection activeCell="B34" sqref="B34"/>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215</v>
      </c>
      <c r="D1" s="24"/>
      <c r="F1" s="24"/>
    </row>
    <row r="2" spans="1:6" x14ac:dyDescent="0.2">
      <c r="A2" s="24"/>
      <c r="B2" s="24"/>
      <c r="C2" s="24"/>
      <c r="D2" s="24"/>
      <c r="F2" s="24"/>
    </row>
    <row r="3" spans="1:6" x14ac:dyDescent="0.2">
      <c r="A3" s="7" t="s">
        <v>10</v>
      </c>
      <c r="B3" s="24"/>
      <c r="C3" s="24"/>
      <c r="D3" s="7" t="s">
        <v>52</v>
      </c>
      <c r="F3" s="24"/>
    </row>
    <row r="4" spans="1:6" x14ac:dyDescent="0.2">
      <c r="A4" s="27" t="s">
        <v>24</v>
      </c>
      <c r="B4" s="115">
        <f>'Direct Staffing'!D28</f>
        <v>32.96</v>
      </c>
      <c r="D4" s="28">
        <f>B4</f>
        <v>32.96</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Support'!D10</f>
        <v>0.155</v>
      </c>
      <c r="D7" s="28">
        <f>ROUND(B7*D4,4)</f>
        <v>5.1087999999999996</v>
      </c>
      <c r="F7" s="24"/>
    </row>
    <row r="8" spans="1:6" x14ac:dyDescent="0.2">
      <c r="A8" s="24"/>
      <c r="B8" s="24"/>
      <c r="C8" s="24"/>
      <c r="D8" s="24"/>
      <c r="F8" s="24"/>
    </row>
    <row r="9" spans="1:6" x14ac:dyDescent="0.2">
      <c r="A9" s="7" t="s">
        <v>1</v>
      </c>
      <c r="B9" s="24"/>
      <c r="C9" s="24"/>
      <c r="D9" s="24"/>
      <c r="F9" s="24"/>
    </row>
    <row r="10" spans="1:6" x14ac:dyDescent="0.2">
      <c r="A10" s="27" t="s">
        <v>9</v>
      </c>
      <c r="B10" s="35">
        <f>'Emp. Related Exp.'!D19</f>
        <v>0.23599999999999999</v>
      </c>
      <c r="C10" s="28"/>
      <c r="D10" s="28">
        <f>ROUND(B10*(D4+D7),4)</f>
        <v>8.9841999999999995</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116">
        <f>'Client Programming &amp; Supports'!D5</f>
        <v>5.7000000000000002E-2</v>
      </c>
      <c r="D13" s="6">
        <f>ROUND((D4+D7+D10)*B13,4)</f>
        <v>2.6819999999999999</v>
      </c>
      <c r="F13" s="24"/>
    </row>
    <row r="14" spans="1:6" x14ac:dyDescent="0.2">
      <c r="A14" s="24"/>
      <c r="B14" s="24"/>
      <c r="C14" s="24"/>
      <c r="D14" s="24"/>
      <c r="F14" s="24"/>
    </row>
    <row r="15" spans="1:6" x14ac:dyDescent="0.2">
      <c r="A15" s="7" t="s">
        <v>45</v>
      </c>
      <c r="B15" s="24"/>
      <c r="C15" s="24"/>
      <c r="D15" s="24"/>
      <c r="F15" s="24"/>
    </row>
    <row r="16" spans="1:6" x14ac:dyDescent="0.2">
      <c r="A16" s="27" t="s">
        <v>46</v>
      </c>
      <c r="B16" s="45">
        <f>'Program Related Expenses'!F13</f>
        <v>0.23250000000000001</v>
      </c>
      <c r="C16" s="28"/>
      <c r="D16" s="28">
        <f>E16-(D4+D10+D7+D13)</f>
        <v>15.066299999999991</v>
      </c>
      <c r="E16" s="85">
        <f>ROUND((D4+D10+D7+D13)/(1-B16),4)</f>
        <v>64.801299999999998</v>
      </c>
      <c r="F16" s="24"/>
    </row>
    <row r="17" spans="1:7" x14ac:dyDescent="0.2">
      <c r="A17" s="73"/>
      <c r="B17" s="74"/>
      <c r="C17" s="28"/>
      <c r="D17" s="28"/>
      <c r="F17" s="24"/>
    </row>
    <row r="18" spans="1:7" s="80" customFormat="1" x14ac:dyDescent="0.2">
      <c r="A18" s="75" t="s">
        <v>200</v>
      </c>
      <c r="B18" s="76"/>
      <c r="C18" s="77"/>
      <c r="D18" s="77"/>
      <c r="E18" s="85"/>
      <c r="F18" s="78"/>
      <c r="G18" s="79"/>
    </row>
    <row r="19" spans="1:7" s="80" customFormat="1" x14ac:dyDescent="0.2">
      <c r="A19" s="81" t="s">
        <v>201</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67</v>
      </c>
      <c r="B21" s="25" t="str">
        <f>D21</f>
        <v>Select County</v>
      </c>
      <c r="D21" s="6" t="str">
        <f>IF((B19&lt;&gt;"-"),E16+D19,"Select County")</f>
        <v>Select County</v>
      </c>
      <c r="F21" s="24"/>
    </row>
    <row r="22" spans="1:7" x14ac:dyDescent="0.2">
      <c r="A22" s="24"/>
      <c r="B22" s="24"/>
      <c r="C22" s="24"/>
      <c r="D22" s="24"/>
      <c r="F22" s="24"/>
    </row>
    <row r="23" spans="1:7" x14ac:dyDescent="0.2">
      <c r="A23" s="30" t="s">
        <v>50</v>
      </c>
      <c r="B23" s="46" t="str">
        <f>IF((B19&lt;&gt;"-"),ROUND(B21/4,4),"Select County")</f>
        <v>Select County</v>
      </c>
      <c r="C23" s="24"/>
      <c r="D23" s="24"/>
      <c r="F23" s="24"/>
    </row>
    <row r="24" spans="1:7" ht="15.75" customHeight="1" x14ac:dyDescent="0.2"/>
    <row r="25" spans="1:7" s="98" customFormat="1" hidden="1" x14ac:dyDescent="0.2">
      <c r="A25" s="96" t="s">
        <v>64</v>
      </c>
      <c r="B25" s="97">
        <v>1</v>
      </c>
      <c r="E25" s="99"/>
    </row>
    <row r="26" spans="1:7" s="98" customFormat="1" hidden="1" x14ac:dyDescent="0.2">
      <c r="A26" s="100" t="s">
        <v>65</v>
      </c>
      <c r="B26" s="101" t="str">
        <f>IF((B19&lt;&gt;"-"),B33-B21,"-")</f>
        <v>-</v>
      </c>
      <c r="D26" s="102"/>
      <c r="E26" s="99"/>
    </row>
    <row r="27" spans="1:7" s="98" customFormat="1" hidden="1" x14ac:dyDescent="0.2">
      <c r="A27" s="100" t="s">
        <v>66</v>
      </c>
      <c r="B27" s="101" t="str">
        <f>IF((B19&lt;&gt;"-"),B34-B23,"-")</f>
        <v>-</v>
      </c>
      <c r="D27" s="102"/>
      <c r="E27" s="99"/>
    </row>
    <row r="28" spans="1:7" s="98" customFormat="1" hidden="1" x14ac:dyDescent="0.2">
      <c r="A28" s="109"/>
      <c r="B28" s="110"/>
      <c r="D28" s="102"/>
      <c r="E28" s="99"/>
    </row>
    <row r="29" spans="1:7" s="98" customFormat="1" x14ac:dyDescent="0.2">
      <c r="A29" s="112" t="s">
        <v>249</v>
      </c>
      <c r="B29" s="4"/>
      <c r="D29" s="102"/>
      <c r="E29" s="99"/>
    </row>
    <row r="30" spans="1:7" s="98" customFormat="1" x14ac:dyDescent="0.2">
      <c r="A30" s="53" t="s">
        <v>249</v>
      </c>
      <c r="B30" s="111" t="str">
        <f>'Direct Staffing'!$D$31</f>
        <v>Face to Face 1:1</v>
      </c>
      <c r="D30" s="102"/>
      <c r="E30" s="99"/>
    </row>
    <row r="31" spans="1:7" s="98" customFormat="1" x14ac:dyDescent="0.2">
      <c r="E31" s="99"/>
    </row>
    <row r="32" spans="1:7" x14ac:dyDescent="0.2">
      <c r="A32" s="7" t="s">
        <v>217</v>
      </c>
    </row>
    <row r="33" spans="1:4" x14ac:dyDescent="0.2">
      <c r="A33" s="53" t="s">
        <v>74</v>
      </c>
      <c r="B33" s="59" t="str">
        <f>IF((B19&lt;&gt;"-"),ROUND(B25*B21,4),"Select County")</f>
        <v>Select County</v>
      </c>
    </row>
    <row r="34" spans="1:4" x14ac:dyDescent="0.2">
      <c r="A34" s="53" t="s">
        <v>75</v>
      </c>
      <c r="B34" s="59" t="str">
        <f>IF((B19&lt;&gt;"-"),ROUND(B25*B23,4),"Select County")</f>
        <v>Select County</v>
      </c>
    </row>
    <row r="36" spans="1:4" hidden="1" x14ac:dyDescent="0.2">
      <c r="A36" s="7" t="s">
        <v>76</v>
      </c>
      <c r="B36" s="61">
        <v>0.01</v>
      </c>
    </row>
    <row r="37" spans="1:4" hidden="1" x14ac:dyDescent="0.2">
      <c r="A37" s="53" t="s">
        <v>79</v>
      </c>
      <c r="B37" s="58" t="str">
        <f>IF((B19&lt;&gt;"-"),B33*B36,"-")</f>
        <v>-</v>
      </c>
      <c r="D37" s="28"/>
    </row>
    <row r="38" spans="1:4" hidden="1" x14ac:dyDescent="0.2">
      <c r="A38" s="53" t="s">
        <v>80</v>
      </c>
      <c r="B38" s="58" t="str">
        <f>IF((B19&lt;&gt;"-"),B34*B36,"-")</f>
        <v>-</v>
      </c>
      <c r="D38" s="28"/>
    </row>
    <row r="39" spans="1:4" hidden="1" x14ac:dyDescent="0.2"/>
    <row r="40" spans="1:4" hidden="1" x14ac:dyDescent="0.2">
      <c r="A40" s="7" t="s">
        <v>83</v>
      </c>
    </row>
    <row r="41" spans="1:4" hidden="1" x14ac:dyDescent="0.2">
      <c r="A41" s="53" t="s">
        <v>77</v>
      </c>
      <c r="B41" s="59" t="str">
        <f>IF((B19&lt;&gt;"-"),B33+B37,"-")</f>
        <v>-</v>
      </c>
    </row>
    <row r="42" spans="1:4" hidden="1" x14ac:dyDescent="0.2">
      <c r="A42" s="53" t="s">
        <v>78</v>
      </c>
      <c r="B42" s="59" t="str">
        <f>IF((B19&lt;&gt;"-"),B34+B38,"-")</f>
        <v>-</v>
      </c>
    </row>
    <row r="43" spans="1:4" hidden="1" x14ac:dyDescent="0.2"/>
    <row r="44" spans="1:4" hidden="1" x14ac:dyDescent="0.2">
      <c r="A44" s="7" t="s">
        <v>82</v>
      </c>
      <c r="B44" s="61">
        <v>0.05</v>
      </c>
    </row>
    <row r="45" spans="1:4" hidden="1" x14ac:dyDescent="0.2">
      <c r="A45" s="53" t="s">
        <v>79</v>
      </c>
      <c r="B45" s="58" t="str">
        <f>IF((B19&lt;&gt;"-"),B41*B44,"-")</f>
        <v>-</v>
      </c>
      <c r="D45" s="28"/>
    </row>
    <row r="46" spans="1:4" hidden="1" x14ac:dyDescent="0.2">
      <c r="A46" s="53" t="s">
        <v>80</v>
      </c>
      <c r="B46" s="58" t="str">
        <f>IF((B19&lt;&gt;"-"),B42*B44,"-")</f>
        <v>-</v>
      </c>
      <c r="D46" s="28"/>
    </row>
    <row r="47" spans="1:4" hidden="1" x14ac:dyDescent="0.2"/>
    <row r="48" spans="1:4" hidden="1" x14ac:dyDescent="0.2">
      <c r="A48" s="7" t="s">
        <v>84</v>
      </c>
    </row>
    <row r="49" spans="1:4" hidden="1" x14ac:dyDescent="0.2">
      <c r="A49" s="53" t="s">
        <v>77</v>
      </c>
      <c r="B49" s="59" t="str">
        <f>IF((B19&lt;&gt;"-"),B41+B45,"-")</f>
        <v>-</v>
      </c>
    </row>
    <row r="50" spans="1:4" hidden="1" x14ac:dyDescent="0.2">
      <c r="A50" s="53" t="s">
        <v>78</v>
      </c>
      <c r="B50" s="59" t="str">
        <f>IF((B19&lt;&gt;"-"),B42+B46,"-")</f>
        <v>-</v>
      </c>
    </row>
    <row r="51" spans="1:4" hidden="1" x14ac:dyDescent="0.2"/>
    <row r="52" spans="1:4" hidden="1" x14ac:dyDescent="0.2">
      <c r="A52" s="7" t="s">
        <v>90</v>
      </c>
      <c r="B52" s="61">
        <v>0.01</v>
      </c>
    </row>
    <row r="53" spans="1:4" hidden="1" x14ac:dyDescent="0.2">
      <c r="A53" s="53" t="s">
        <v>79</v>
      </c>
      <c r="B53" s="58" t="str">
        <f>IF((B19&lt;&gt;"-"),B49*B52,"-")</f>
        <v>-</v>
      </c>
      <c r="D53" s="28"/>
    </row>
    <row r="54" spans="1:4" hidden="1" x14ac:dyDescent="0.2">
      <c r="A54" s="53" t="s">
        <v>80</v>
      </c>
      <c r="B54" s="58" t="str">
        <f>IF((B19&lt;&gt;"-"),B50*B52,"-")</f>
        <v>-</v>
      </c>
      <c r="D54" s="28"/>
    </row>
    <row r="55" spans="1:4" hidden="1" x14ac:dyDescent="0.2"/>
    <row r="56" spans="1:4" hidden="1" x14ac:dyDescent="0.2">
      <c r="A56" s="7" t="s">
        <v>91</v>
      </c>
    </row>
    <row r="57" spans="1:4" hidden="1" x14ac:dyDescent="0.2">
      <c r="A57" s="53" t="s">
        <v>77</v>
      </c>
      <c r="B57" s="59" t="str">
        <f>IF((B19&lt;&gt;"-"),B49+B53,"Select County")</f>
        <v>Select County</v>
      </c>
    </row>
    <row r="58" spans="1:4" hidden="1" x14ac:dyDescent="0.2">
      <c r="A58" s="53" t="s">
        <v>78</v>
      </c>
      <c r="B58" s="59" t="str">
        <f>IF((B19&lt;&gt;"-"),B50+B54,"Select County")</f>
        <v>Select County</v>
      </c>
    </row>
  </sheetData>
  <sheetProtection algorithmName="SHA-512" hashValue="wzAjpcLGbNdixwvDQWOJLMa/KsQwyAAimkjhAB8Dmx+qfOzBZsPIob+gpciarD4byyoTb+XEq+ecH3WSnRkxMQ==" saltValue="rXlaQBMTafVcF7B7YEYQOg==" spinCount="100000" sheet="1" objects="1" scenarios="1"/>
  <phoneticPr fontId="2" type="noConversion"/>
  <dataValidations xWindow="554" yWindow="669" count="2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16:B17"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16:D17" xr:uid="{00000000-0002-0000-0600-00000A000000}"/>
    <dataValidation allowBlank="1" showInputMessage="1" showErrorMessage="1" prompt="Hourly Rate formula is equal to Hourly Rate Calculation" sqref="B21" xr:uid="{00000000-0002-0000-0600-00000B000000}"/>
    <dataValidation allowBlank="1" showInputMessage="1" showErrorMessage="1" prompt="15 Minute Unit Rate formula is Hourly Rate divided by 4" sqref="B23" xr:uid="{00000000-0002-0000-0600-00000C000000}"/>
    <dataValidation allowBlank="1" showInputMessage="1" showErrorMessage="1" prompt="Post COLA Total 15 Minute Rate formula is Original Total Rate Hourly Rate plus Hourly Cost of Living Adjustment" sqref="B42 B50 B58" xr:uid="{00000000-0002-0000-0600-00000D000000}"/>
    <dataValidation allowBlank="1" showInputMessage="1" showErrorMessage="1" prompt="Post COLA Tota lHourly Rate formula is Original Total Rate Hourly Rate plus Hourly Cost of Living Adjustment" sqref="B41 B49 B57" xr:uid="{00000000-0002-0000-0600-00000E000000}"/>
    <dataValidation allowBlank="1" showInputMessage="1" showErrorMessage="1" prompt="15 Minute Budget Neutrality formula is 15 Minute  Rate times Budget Neutrality Rate" sqref="B27:B28" xr:uid="{00000000-0002-0000-0600-00000F000000}"/>
    <dataValidation allowBlank="1" showInputMessage="1" showErrorMessage="1" prompt="Hourly Budget Neutrality formula is Hourly Rate times Budget Neutrality Rate" sqref="B26" xr:uid="{00000000-0002-0000-0600-000010000000}"/>
    <dataValidation allowBlank="1" showInputMessage="1" showErrorMessage="1" prompt="Budget Neutrality Rate" sqref="B25 B18" xr:uid="{00000000-0002-0000-0600-000011000000}"/>
    <dataValidation allowBlank="1" showInputMessage="1" showErrorMessage="1" prompt="Original Total Hourly Rate formula is Hourly Rate plus Hourly Budget Neutrality" sqref="B33" xr:uid="{00000000-0002-0000-0600-000012000000}"/>
    <dataValidation allowBlank="1" showInputMessage="1" showErrorMessage="1" prompt="Original Total 15 Minute Rate formula is 15 Minute Rate plus 15 Minute Budget Neutrality" sqref="B34" xr:uid="{00000000-0002-0000-0600-000013000000}"/>
    <dataValidation allowBlank="1" showInputMessage="1" showErrorMessage="1" prompt="Hourly Cost of Living Adjustment formula is Original Total Hourly Rate mutliplied by COLA" sqref="B53 B37 B45" xr:uid="{00000000-0002-0000-0600-000014000000}"/>
    <dataValidation allowBlank="1" showInputMessage="1" showErrorMessage="1" prompt="15 Minute Cost of Living Adjustment formula is Original Total Hourly Rate multiplied by COLA" sqref="B38 B54 B46" xr:uid="{00000000-0002-0000-0600-000015000000}"/>
    <dataValidation allowBlank="1" showInputMessage="1" showErrorMessage="1" prompt="4/1/2014 COLA" sqref="B36 B44 B52" xr:uid="{00000000-0002-0000-0600-000016000000}"/>
    <dataValidation allowBlank="1" showInputMessage="1" showErrorMessage="1" prompt="Unit Regional Variance formula is Unit Rate multiplied by the appropriate Regional Variance Factor" sqref="B19" xr:uid="{00000000-0002-0000-0600-000017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18000000}"/>
    <dataValidation allowBlank="1" showInputMessage="1" showErrorMessage="1" prompt="Nature of Service formula is equal to Nature of Service from Direct Staffing sheet" sqref="B30" xr:uid="{00000000-0002-0000-0600-00001900000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0"/>
  <sheetViews>
    <sheetView workbookViewId="0">
      <selection activeCell="D20" sqref="D20"/>
    </sheetView>
  </sheetViews>
  <sheetFormatPr defaultRowHeight="12.75" x14ac:dyDescent="0.2"/>
  <cols>
    <col min="1" max="1" width="10.140625" bestFit="1" customWidth="1"/>
    <col min="2" max="2" width="50.7109375" customWidth="1"/>
  </cols>
  <sheetData>
    <row r="3" spans="1:3" ht="20.25" customHeight="1" x14ac:dyDescent="0.2"/>
    <row r="4" spans="1:3" x14ac:dyDescent="0.2">
      <c r="A4" t="s">
        <v>70</v>
      </c>
      <c r="B4" t="s">
        <v>71</v>
      </c>
    </row>
    <row r="5" spans="1:3" ht="25.5" x14ac:dyDescent="0.2">
      <c r="A5" s="62">
        <v>41689</v>
      </c>
      <c r="B5" s="63" t="s">
        <v>72</v>
      </c>
      <c r="C5" t="s">
        <v>87</v>
      </c>
    </row>
    <row r="6" spans="1:3" x14ac:dyDescent="0.2">
      <c r="A6" s="62">
        <v>41709</v>
      </c>
      <c r="B6" t="s">
        <v>73</v>
      </c>
      <c r="C6" t="s">
        <v>88</v>
      </c>
    </row>
    <row r="7" spans="1:3" x14ac:dyDescent="0.2">
      <c r="A7" s="62">
        <v>41808</v>
      </c>
      <c r="B7" t="s">
        <v>81</v>
      </c>
      <c r="C7" t="s">
        <v>89</v>
      </c>
    </row>
    <row r="8" spans="1:3" x14ac:dyDescent="0.2">
      <c r="A8" s="62">
        <v>42164</v>
      </c>
      <c r="B8" s="63" t="s">
        <v>85</v>
      </c>
      <c r="C8" t="s">
        <v>86</v>
      </c>
    </row>
    <row r="9" spans="1:3" ht="25.5" x14ac:dyDescent="0.2">
      <c r="A9" s="62">
        <v>42887</v>
      </c>
      <c r="B9" s="89" t="s">
        <v>202</v>
      </c>
      <c r="C9" s="90" t="s">
        <v>203</v>
      </c>
    </row>
    <row r="10" spans="1:3" x14ac:dyDescent="0.2">
      <c r="A10" s="62">
        <v>43282</v>
      </c>
      <c r="B10" s="89" t="s">
        <v>218</v>
      </c>
      <c r="C10" s="90" t="s">
        <v>219</v>
      </c>
    </row>
    <row r="11" spans="1:3" x14ac:dyDescent="0.2">
      <c r="A11" s="62">
        <v>43466</v>
      </c>
      <c r="B11" s="89" t="s">
        <v>220</v>
      </c>
      <c r="C11" s="90" t="s">
        <v>221</v>
      </c>
    </row>
    <row r="12" spans="1:3" x14ac:dyDescent="0.2">
      <c r="A12" s="62">
        <v>43831</v>
      </c>
      <c r="B12" s="89" t="s">
        <v>223</v>
      </c>
      <c r="C12" s="90" t="s">
        <v>222</v>
      </c>
    </row>
    <row r="13" spans="1:3" x14ac:dyDescent="0.2">
      <c r="A13" s="62">
        <v>43831</v>
      </c>
      <c r="B13" s="90" t="s">
        <v>225</v>
      </c>
      <c r="C13" s="90" t="s">
        <v>224</v>
      </c>
    </row>
    <row r="14" spans="1:3" x14ac:dyDescent="0.2">
      <c r="A14" s="62">
        <v>44197</v>
      </c>
      <c r="B14" s="89" t="s">
        <v>242</v>
      </c>
      <c r="C14" s="90" t="s">
        <v>243</v>
      </c>
    </row>
    <row r="15" spans="1:3" x14ac:dyDescent="0.2">
      <c r="A15" s="62">
        <v>44378</v>
      </c>
      <c r="B15" s="89" t="s">
        <v>242</v>
      </c>
      <c r="C15" s="90" t="s">
        <v>244</v>
      </c>
    </row>
    <row r="16" spans="1:3" ht="38.25" x14ac:dyDescent="0.2">
      <c r="A16" s="62">
        <v>44562</v>
      </c>
      <c r="B16" s="63" t="s">
        <v>250</v>
      </c>
      <c r="C16" s="90" t="s">
        <v>251</v>
      </c>
    </row>
    <row r="17" spans="1:3" x14ac:dyDescent="0.2">
      <c r="A17" s="62">
        <v>44720</v>
      </c>
      <c r="B17" s="63" t="s">
        <v>252</v>
      </c>
      <c r="C17" s="90" t="s">
        <v>253</v>
      </c>
    </row>
    <row r="18" spans="1:3" x14ac:dyDescent="0.2">
      <c r="A18" s="62">
        <v>44844</v>
      </c>
      <c r="B18" s="63" t="s">
        <v>242</v>
      </c>
      <c r="C18" s="90" t="s">
        <v>254</v>
      </c>
    </row>
    <row r="19" spans="1:3" x14ac:dyDescent="0.2">
      <c r="A19" s="62">
        <v>45246</v>
      </c>
      <c r="B19" s="63" t="s">
        <v>255</v>
      </c>
      <c r="C19" s="90" t="s">
        <v>256</v>
      </c>
    </row>
    <row r="20" spans="1:3" x14ac:dyDescent="0.2">
      <c r="A20" s="62">
        <v>45631</v>
      </c>
      <c r="B20" s="63" t="s">
        <v>242</v>
      </c>
      <c r="C20" s="90" t="s">
        <v>257</v>
      </c>
    </row>
  </sheetData>
  <sheetProtection algorithmName="SHA-512" hashValue="KWYQbfYeJDY9vDInnVNguXh6aHf1TutvbjTUQdyMRfyj+5INTF/cZ6c1p+sm3r3ZfRqAOYrUiGnojVTngyIP1A==" saltValue="K8fctBDVtRT0bBSENbrr9g=="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S2EJPDAADAY4-1521811817-567</_dlc_DocId>
    <_dlc_DocIdUrl xmlns="0cdeeaad-74a8-4021-893f-c7b31297a14c">
      <Url>https://workplace/cc/MnSPA/_layouts/15/DocIdRedir.aspx?ID=S2EJPDAADAY4-1521811817-567</Url>
      <Description>S2EJPDAADAY4-1521811817-567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23955D00-1DA8-41E1-9439-97450781C67E}">
  <ds:schemaRefs>
    <ds:schemaRef ds:uri="http://schemas.microsoft.com/sharepoint/events"/>
  </ds:schemaRefs>
</ds:datastoreItem>
</file>

<file path=customXml/itemProps2.xml><?xml version="1.0" encoding="utf-8"?>
<ds:datastoreItem xmlns:ds="http://schemas.openxmlformats.org/officeDocument/2006/customXml" ds:itemID="{7A1F88FE-7928-4169-B7E9-4C5DDF5519AF}">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DF83ED9-F206-46E2-970A-2DC596A6E072}">
  <ds:schemaRefs>
    <ds:schemaRef ds:uri="http://schemas.microsoft.com/sharepoint/v3/contenttype/forms"/>
  </ds:schemaRefs>
</ds:datastoreItem>
</file>

<file path=customXml/itemProps4.xml><?xml version="1.0" encoding="utf-8"?>
<ds:datastoreItem xmlns:ds="http://schemas.openxmlformats.org/officeDocument/2006/customXml" ds:itemID="{820E8E42-F6BA-413E-AB43-5BB46013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9885D86-7C5F-4FF0-B6F8-D9E58DD25EBF}">
  <ds:schemaRefs>
    <ds:schemaRef ds:uri="http://schemas.microsoft.com/office/2006/metadata/longPropertie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Positive Supports v16</dc:title>
  <dc:creator>pwmfb67</dc:creator>
  <cp:lastModifiedBy>Pound, Elisabeth M (DHS)</cp:lastModifiedBy>
  <cp:lastPrinted>2013-02-20T15:53:50Z</cp:lastPrinted>
  <dcterms:created xsi:type="dcterms:W3CDTF">2009-10-20T14:58:44Z</dcterms:created>
  <dcterms:modified xsi:type="dcterms:W3CDTF">2024-12-05T21:17:04Z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