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Objects="placeholders" codeName="ThisWorkbook"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0" documentId="8_{EEE02F86-BBF6-4E7E-B492-64910BCCA0B3}" xr6:coauthVersionLast="47" xr6:coauthVersionMax="47" xr10:uidLastSave="{00000000-0000-0000-0000-000000000000}"/>
  <bookViews>
    <workbookView xWindow="28680" yWindow="45" windowWidth="29040" windowHeight="15840" tabRatio="813" xr2:uid="{00000000-000D-0000-FFFF-FFFF00000000}"/>
  </bookViews>
  <sheets>
    <sheet name="Direct Staffing" sheetId="10" r:id="rId1"/>
    <sheet name="Employee Related Expenses" sheetId="3" r:id="rId2"/>
    <sheet name="Client Programming &amp; Supports" sheetId="5" r:id="rId3"/>
    <sheet name="Program Related Expenses" sheetId="6" r:id="rId4"/>
    <sheet name="Regional Variance Factor" sheetId="12" r:id="rId5"/>
    <sheet name="Rate Totals" sheetId="9" r:id="rId6"/>
    <sheet name="Version" sheetId="11" state="hidden" r:id="rId7"/>
  </sheets>
  <definedNames>
    <definedName name="_xlnm._FilterDatabase" localSheetId="0" hidden="1">'Direct Staffing'!$A$10:$C$11</definedName>
    <definedName name="Budget_Neutrality">'Rate Totals'!$A$20:$B$21</definedName>
    <definedName name="columntitleregion1.b30.g36.1">'Direct Staffing'!$A$30:$E$32</definedName>
    <definedName name="Customization">'Direct Staffing'!$A$29:$E$32</definedName>
    <definedName name="Individual_Remote">'Direct Staffing'!#REF!</definedName>
    <definedName name="IndividualAmountForRemoteStaff">'Direct Staffing'!#REF!</definedName>
    <definedName name="IndividualAmountForSharedStaff">'Direct Staffing'!$A$13:$E$15</definedName>
    <definedName name="IndividualOnsiteStaff">'Direct Staffing'!$A$17:$E$19</definedName>
    <definedName name="LPN">'Direct Staffing'!#REF!</definedName>
    <definedName name="_xlnm.Print_Area" localSheetId="2">'Client Programming &amp; Supports'!$A$1:$C$7</definedName>
    <definedName name="_xlnm.Print_Area" localSheetId="1">'Employee Related Expenses'!$A$1:$E$26</definedName>
    <definedName name="_xlnm.Print_Area" localSheetId="3">'Program Related Expenses'!$A$1:$E$16</definedName>
    <definedName name="_xlnm.Print_Area" localSheetId="5">'Rate Totals'!$A$1:$D$20</definedName>
    <definedName name="ReliefStaff">'Direct Staffing'!$A$34:$E$36</definedName>
    <definedName name="RemoteStaff">'Direct Staffing'!#REF!</definedName>
    <definedName name="RN">'Direct Staffing'!#REF!</definedName>
    <definedName name="SharedOnsiteStaff">'Direct Staffing'!$A$9:$E$11</definedName>
    <definedName name="Step_11._Calculate_total_staffing">'Direct Staffing'!$A$40:$C$41</definedName>
    <definedName name="Supervision">'Direct Staffing'!$A$25:$E$27</definedName>
    <definedName name="titleregion1.B5.G7.1">'Direct Staffing'!$A$10:$C$11</definedName>
    <definedName name="titleregion3.b25.G27.1">'Direct Staffing'!$A$18:$E$19</definedName>
    <definedName name="TotalRemoteStaff">'Direct Staffing'!#REF!</definedName>
    <definedName name="TotalStaffing">'Direct Staffing'!$A$40:$C$41</definedName>
    <definedName name="Transport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5" l="1"/>
  <c r="E11" i="10"/>
  <c r="B15" i="10"/>
  <c r="D31" i="10"/>
  <c r="E31" i="10" s="1"/>
  <c r="D27" i="10"/>
  <c r="E27" i="10"/>
  <c r="C7" i="10"/>
  <c r="C19" i="10" s="1"/>
  <c r="E19" i="10" s="1"/>
  <c r="B7" i="12"/>
  <c r="B16" i="9" s="1"/>
  <c r="B5" i="12"/>
  <c r="B10" i="9"/>
  <c r="D10" i="9" s="1"/>
  <c r="E13" i="6"/>
  <c r="E6" i="6"/>
  <c r="E16" i="6" s="1"/>
  <c r="B13" i="9" s="1"/>
  <c r="C19" i="3"/>
  <c r="B7" i="9" s="1"/>
  <c r="A15" i="10" l="1"/>
  <c r="D15" i="10"/>
  <c r="E36" i="10" s="1"/>
  <c r="E37" i="10" s="1"/>
  <c r="C23" i="10"/>
  <c r="E23" i="10" s="1"/>
  <c r="B23" i="9"/>
  <c r="B31" i="9"/>
  <c r="B21" i="9"/>
  <c r="B33" i="9"/>
  <c r="D16" i="9"/>
  <c r="B26" i="9"/>
  <c r="B36" i="9"/>
  <c r="D18" i="9"/>
  <c r="B18" i="9" s="1"/>
  <c r="B28" i="9"/>
  <c r="B38" i="9"/>
  <c r="C41" i="10" l="1"/>
  <c r="B4" i="9" s="1"/>
  <c r="D7" i="9" s="1"/>
  <c r="D4" i="9" l="1"/>
  <c r="E13" i="9" s="1"/>
  <c r="D13" i="9" s="1"/>
</calcChain>
</file>

<file path=xl/sharedStrings.xml><?xml version="1.0" encoding="utf-8"?>
<sst xmlns="http://schemas.openxmlformats.org/spreadsheetml/2006/main" count="348" uniqueCount="247">
  <si>
    <t>Direct Care Staffing:</t>
  </si>
  <si>
    <t xml:space="preserve">SHARED STAFFING </t>
  </si>
  <si>
    <t>Step 1. Determine wage for direct care worker</t>
  </si>
  <si>
    <t>Base hourly wage</t>
  </si>
  <si>
    <t>Competitive Workforce Factor (CWF)</t>
  </si>
  <si>
    <t>Total wage per hour of service</t>
  </si>
  <si>
    <t>Step 2. Calculate SHARED on-site and remote base staffing hours</t>
  </si>
  <si>
    <t>Staff Type</t>
  </si>
  <si>
    <t>Base shared staffing hours per day</t>
  </si>
  <si>
    <t># of Residents</t>
  </si>
  <si>
    <t>Individual portion of base shared staffing hours</t>
  </si>
  <si>
    <t>Total Shared Staffing</t>
  </si>
  <si>
    <t>Step 3. Calculate individual amount for SHARED base shared staffing</t>
  </si>
  <si>
    <t>CWF Wage</t>
  </si>
  <si>
    <t>Total individual amount for shared staffing</t>
  </si>
  <si>
    <t>Hours per Day</t>
  </si>
  <si>
    <t>Amount per Day</t>
  </si>
  <si>
    <t>Individual Remote Staff</t>
  </si>
  <si>
    <t>Step 6. Add % to cover Supervision</t>
  </si>
  <si>
    <t>Direct Care Supervision</t>
  </si>
  <si>
    <t>Wage</t>
  </si>
  <si>
    <t>Supervision Percent</t>
  </si>
  <si>
    <t>Amount Per Day</t>
  </si>
  <si>
    <t>Step 7. Add staffing customization option to meet high level needs provided to an individual</t>
  </si>
  <si>
    <t>Staffing Customization Options</t>
  </si>
  <si>
    <t>Add-on $</t>
  </si>
  <si>
    <t>Add-on Choice</t>
  </si>
  <si>
    <t>Total DCS Hours per Day</t>
  </si>
  <si>
    <t>Staffing Customization amount per Day</t>
  </si>
  <si>
    <t>No Customization</t>
  </si>
  <si>
    <t>Deaf or hard of hearing</t>
  </si>
  <si>
    <t>Step 8. Add % to cover vacation, sick and training for direct staff hours</t>
  </si>
  <si>
    <t>Percentage of direct care to cover relief staffing</t>
  </si>
  <si>
    <t>Dollar Amount</t>
  </si>
  <si>
    <t>Percentage for Direct  Staffing</t>
  </si>
  <si>
    <t>Total dollars for relief staffing</t>
  </si>
  <si>
    <t xml:space="preserve">TOTAL STAFFING </t>
  </si>
  <si>
    <t>Step 9. Calculate Staffing Amount</t>
  </si>
  <si>
    <t>Total Staffing Amount</t>
  </si>
  <si>
    <t>Employee Related Expense</t>
  </si>
  <si>
    <t>Step 1. Add in standard employment related expense percentage</t>
  </si>
  <si>
    <t>Benefit Description</t>
  </si>
  <si>
    <t xml:space="preserve">Benefit % </t>
  </si>
  <si>
    <t>Taxes &amp; Workers Comp</t>
  </si>
  <si>
    <t>(including FICA, FUTA, SUTA, Workers Comp, Medicare tax)</t>
  </si>
  <si>
    <t>Other Benefits (could include but not limited to:)</t>
  </si>
  <si>
    <t>Health insurance</t>
  </si>
  <si>
    <t>Dental insurance</t>
  </si>
  <si>
    <t>Vision</t>
  </si>
  <si>
    <t>Life insurance</t>
  </si>
  <si>
    <t>Short-term disability insurance</t>
  </si>
  <si>
    <t>Long-term disability insurance</t>
  </si>
  <si>
    <t>Retirement</t>
  </si>
  <si>
    <t>Tuition reimbursement</t>
  </si>
  <si>
    <t>Wellness program</t>
  </si>
  <si>
    <t>* Total Benefit Percentage</t>
  </si>
  <si>
    <t>Client Programming and Supports</t>
  </si>
  <si>
    <t>Step 1. Add standard amount for client programming and supports</t>
  </si>
  <si>
    <t>Client Programming and Supports Annual Standard</t>
  </si>
  <si>
    <t>$ Amount</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</si>
  <si>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</si>
  <si>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Program Related Expenses</t>
  </si>
  <si>
    <t>Step 1. Add in General &amp; Administrative Support Percentage</t>
  </si>
  <si>
    <t>Standard General &amp; Administrative Support %</t>
  </si>
  <si>
    <t>%</t>
  </si>
  <si>
    <t>Standard General &amp; Administrative Support</t>
  </si>
  <si>
    <t>Total G&amp;A Percentage</t>
  </si>
  <si>
    <t>Step 2. Add in Program Related Expenses</t>
  </si>
  <si>
    <t>Program Support</t>
  </si>
  <si>
    <t>Utilization and Absence</t>
  </si>
  <si>
    <t>Total Program Related Expenses</t>
  </si>
  <si>
    <t>Step 3. Total Program Related Expenses and G&amp;A Support</t>
  </si>
  <si>
    <t>Total of Step 1 and 2</t>
  </si>
  <si>
    <t>Step 1: Select County of Residence</t>
  </si>
  <si>
    <t>County of Residence</t>
  </si>
  <si>
    <t>Cook</t>
  </si>
  <si>
    <t>Region</t>
  </si>
  <si>
    <t>RVF</t>
  </si>
  <si>
    <t>COR Lead Agency</t>
  </si>
  <si>
    <t xml:space="preserve">MSA Region </t>
  </si>
  <si>
    <t>Select County</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</si>
  <si>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</si>
  <si>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</si>
  <si>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</si>
  <si>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</si>
  <si>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</si>
  <si>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</si>
  <si>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</si>
  <si>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</si>
  <si>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</si>
  <si>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</si>
  <si>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</si>
  <si>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</si>
  <si>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</si>
  <si>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</si>
  <si>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</si>
  <si>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</si>
  <si>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</si>
  <si>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</si>
  <si>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</si>
  <si>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</si>
  <si>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</si>
  <si>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</si>
  <si>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</si>
  <si>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</si>
  <si>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</si>
  <si>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</si>
  <si>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</si>
  <si>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</si>
  <si>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</si>
  <si>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</si>
  <si>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</si>
  <si>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</si>
  <si>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</si>
  <si>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</si>
  <si>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</si>
  <si>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</si>
  <si>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</si>
  <si>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</si>
  <si>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</si>
  <si>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</si>
  <si>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</si>
  <si>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</si>
  <si>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</si>
  <si>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</si>
  <si>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</si>
  <si>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</si>
  <si>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</si>
  <si>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</si>
  <si>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</si>
  <si>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</si>
  <si>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</si>
  <si>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</si>
  <si>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</si>
  <si>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</si>
  <si>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</si>
  <si>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</si>
  <si>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</si>
  <si>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</si>
  <si>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</si>
  <si>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</si>
  <si>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</si>
  <si>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</si>
  <si>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</si>
  <si>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</si>
  <si>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</si>
  <si>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</si>
  <si>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</si>
  <si>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</si>
  <si>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</si>
  <si>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</si>
  <si>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</si>
  <si>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</si>
  <si>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</si>
  <si>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</si>
  <si>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</si>
  <si>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</si>
  <si>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</si>
  <si>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</si>
  <si>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</si>
  <si>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</si>
  <si>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</si>
  <si>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</si>
  <si>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</si>
  <si>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</si>
  <si>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</si>
  <si>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</si>
  <si>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</si>
  <si>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</si>
  <si>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</si>
  <si>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</si>
  <si>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</si>
  <si>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</si>
  <si>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</si>
  <si>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</si>
  <si>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</si>
  <si>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</si>
  <si>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</si>
  <si>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</si>
  <si>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</si>
  <si>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</si>
  <si>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</si>
  <si>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</si>
  <si>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</si>
  <si>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</si>
  <si>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</si>
  <si>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</si>
  <si>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</si>
  <si>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</si>
  <si>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</si>
  <si>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</si>
  <si>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</si>
  <si>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INTEGRATED COMMUNITY SUPPORT FRAMEWORK</t>
  </si>
  <si>
    <t>Direct Staffing</t>
  </si>
  <si>
    <t>Rate Calculation:</t>
  </si>
  <si>
    <t>Total costs for individual and shared staffing</t>
  </si>
  <si>
    <t>Employee Related Expenses</t>
  </si>
  <si>
    <t>Total Benefit Percentage</t>
  </si>
  <si>
    <t>Client Programming &amp; Supports</t>
  </si>
  <si>
    <t>Total Program Support Annual Standard</t>
  </si>
  <si>
    <t>Total Program Related Expenses Percentage</t>
  </si>
  <si>
    <t>Regional Variance</t>
  </si>
  <si>
    <t>Regional Variance Factor</t>
  </si>
  <si>
    <t>Daily Rate</t>
  </si>
  <si>
    <t>Budget Neutrality Factor</t>
  </si>
  <si>
    <t>Daily Budget Neutrality</t>
  </si>
  <si>
    <t>Total Daily Rate</t>
  </si>
  <si>
    <t>4/1/2014 COLA</t>
  </si>
  <si>
    <t>Cost of Living Adjustment</t>
  </si>
  <si>
    <t>Post 4/1/14 COLA Total Daily Rate</t>
  </si>
  <si>
    <t>7/1/2014 COLA</t>
  </si>
  <si>
    <t>Post 7/1/14 COLA Total Daily Rate</t>
  </si>
  <si>
    <t>7/1/2015 COLA</t>
  </si>
  <si>
    <t>Post 7/1/15 COLA Total Daily Rate</t>
  </si>
  <si>
    <t>Date</t>
  </si>
  <si>
    <t>Update</t>
  </si>
  <si>
    <t>Version 1</t>
  </si>
  <si>
    <t>implementation version</t>
  </si>
  <si>
    <t>Updated to reflect 4/1/2014 COLA increase of 1%</t>
  </si>
  <si>
    <t>Version 2</t>
  </si>
  <si>
    <t>Updated to reflect 7/1/2014 COLA increase of 5%</t>
  </si>
  <si>
    <t>Version 3</t>
  </si>
  <si>
    <t>7/1/15 COLA increase of 1% added</t>
  </si>
  <si>
    <t>Version 4</t>
  </si>
  <si>
    <t>Regional Variance Factor added</t>
  </si>
  <si>
    <t>Version 5</t>
  </si>
  <si>
    <t>Updates to Shared Staff for Overnight Awake Staff</t>
  </si>
  <si>
    <t>Version 6</t>
  </si>
  <si>
    <t>Updates to Wages/Components for 7/1/17 legislation</t>
  </si>
  <si>
    <t>Version 7</t>
  </si>
  <si>
    <t>Individual in-person staff hours</t>
  </si>
  <si>
    <t>Step 4. Add INDIVIDUAL IN-PERSON staff hours</t>
  </si>
  <si>
    <t>Step 5. Add INDIVIDUAL REMOTE staff hours</t>
  </si>
  <si>
    <t>Version 13</t>
  </si>
  <si>
    <t>Implementation version( Reused available framework and modified)</t>
  </si>
  <si>
    <t>Old Framework</t>
  </si>
  <si>
    <t>No Change</t>
  </si>
  <si>
    <t>Version 14</t>
  </si>
  <si>
    <t>Update Total direct care staff wage,
supervisor wage,
programming and support component</t>
  </si>
  <si>
    <t>Version 15</t>
  </si>
  <si>
    <t>Updated RVF</t>
  </si>
  <si>
    <t>Version 16</t>
  </si>
  <si>
    <t>No change</t>
  </si>
  <si>
    <t>Version 17</t>
  </si>
  <si>
    <t>Changes to Direct Staffing, Transportation,Client Programming</t>
  </si>
  <si>
    <t>Version 18</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</si>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</sst>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 numFmtId="167" formatCode="#,##0.00_);_(*(#,##0.00\);_(* &quot;-&quot;??_);_(@_)"/>
  </numFmts>
  <fonts count="13" x14ac:knownFonts="1">
    <font>
      <sz val="10"/>
      <name val="Arial"/>
    </font>
    <font>
      <sz val="10"/>
      <name val="Arial"/>
      <family val="2"/>
    </font>
    <font>
      <sz val="8"/>
      <name val="Arial"/>
      <family val="2"/>
    </font>
    <font>
      <b/>
      <sz val="10"/>
      <name val="Arial"/>
      <family val="2"/>
    </font>
    <font>
      <b/>
      <i/>
      <sz val="12"/>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rgb="FFFF0000"/>
      <name val="Arial"/>
      <family val="2"/>
    </font>
    <font>
      <sz val="11"/>
      <color rgb="FFFF0000"/>
      <name val="Arial"/>
      <family val="2"/>
    </font>
    <font>
      <sz val="10"/>
      <color theme="0"/>
      <name val="Arial"/>
      <family val="2"/>
    </font>
    <font>
      <sz val="8"/>
      <name val="Arial"/>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1">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9" fontId="3" fillId="2" borderId="1" xfId="0" applyNumberFormat="1" applyFont="1" applyFill="1" applyBorder="1" applyAlignment="1">
      <alignment horizontal="right"/>
    </xf>
    <xf numFmtId="0" fontId="4" fillId="3" borderId="0" xfId="0" applyFont="1" applyFill="1" applyAlignment="1"/>
    <xf numFmtId="0" fontId="5" fillId="3" borderId="0" xfId="0" applyFont="1" applyFill="1"/>
    <xf numFmtId="0" fontId="3" fillId="3" borderId="1" xfId="0" applyFont="1" applyFill="1" applyBorder="1"/>
    <xf numFmtId="10" fontId="3" fillId="0" borderId="1" xfId="0" applyNumberFormat="1" applyFont="1" applyFill="1" applyBorder="1"/>
    <xf numFmtId="0" fontId="0" fillId="0" borderId="0" xfId="0" applyFill="1"/>
    <xf numFmtId="0" fontId="1" fillId="3" borderId="5" xfId="0" applyFont="1" applyFill="1" applyBorder="1" applyAlignment="1"/>
    <xf numFmtId="0" fontId="5"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5" fontId="3" fillId="0" borderId="0" xfId="5" applyNumberFormat="1" applyFont="1" applyFill="1" applyBorder="1" applyAlignment="1" applyProtection="1">
      <alignment horizontal="right"/>
    </xf>
    <xf numFmtId="0" fontId="5"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164" fontId="1" fillId="5" borderId="0" xfId="1" applyNumberFormat="1" applyFont="1" applyFill="1" applyBorder="1" applyAlignment="1" applyProtection="1">
      <alignment horizontal="right" vertical="top"/>
    </xf>
    <xf numFmtId="0" fontId="1" fillId="2" borderId="5" xfId="0" applyFont="1" applyFill="1" applyBorder="1" applyAlignment="1" applyProtection="1"/>
    <xf numFmtId="0" fontId="1" fillId="2" borderId="6" xfId="0" applyFont="1" applyFill="1" applyBorder="1" applyAlignment="1" applyProtection="1"/>
    <xf numFmtId="0" fontId="1" fillId="2" borderId="1" xfId="0" applyFont="1" applyFill="1" applyBorder="1" applyProtection="1"/>
    <xf numFmtId="9" fontId="1" fillId="3" borderId="5" xfId="5" applyFont="1" applyFill="1" applyBorder="1" applyAlignment="1" applyProtection="1"/>
    <xf numFmtId="9" fontId="1" fillId="3" borderId="5" xfId="5" applyFill="1" applyBorder="1" applyAlignment="1" applyProtection="1"/>
    <xf numFmtId="44" fontId="1" fillId="3" borderId="1" xfId="2" applyFill="1" applyBorder="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0" fontId="3" fillId="3" borderId="0" xfId="0" applyFont="1" applyFill="1" applyBorder="1" applyAlignment="1" applyProtection="1"/>
    <xf numFmtId="0" fontId="0" fillId="2" borderId="1" xfId="0" applyFill="1" applyBorder="1" applyProtection="1"/>
    <xf numFmtId="10" fontId="1" fillId="0" borderId="5" xfId="5" applyNumberFormat="1" applyFill="1" applyBorder="1" applyAlignment="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0" fontId="0" fillId="3" borderId="0" xfId="0" applyFill="1" applyBorder="1" applyAlignment="1" applyProtection="1">
      <alignment horizontal="left"/>
    </xf>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6" borderId="1" xfId="1" applyNumberFormat="1" applyFont="1" applyFill="1" applyBorder="1" applyAlignment="1" applyProtection="1">
      <alignment horizontal="right" vertical="top"/>
      <protection locked="0"/>
    </xf>
    <xf numFmtId="14" fontId="0" fillId="0" borderId="0" xfId="0" applyNumberFormat="1"/>
    <xf numFmtId="0" fontId="0" fillId="0" borderId="0" xfId="0" applyAlignment="1">
      <alignment horizontal="left"/>
    </xf>
    <xf numFmtId="0" fontId="6" fillId="7" borderId="15" xfId="0" applyFont="1" applyFill="1" applyBorder="1" applyAlignment="1">
      <alignment vertical="center"/>
    </xf>
    <xf numFmtId="0" fontId="6" fillId="7" borderId="15" xfId="0" applyFont="1" applyFill="1" applyBorder="1" applyAlignment="1">
      <alignment horizontal="left" vertical="center"/>
    </xf>
    <xf numFmtId="0" fontId="7" fillId="5" borderId="15" xfId="0" applyFont="1" applyFill="1" applyBorder="1" applyAlignment="1">
      <alignment vertical="center"/>
    </xf>
    <xf numFmtId="0" fontId="7" fillId="5" borderId="15" xfId="0" quotePrefix="1" applyFont="1" applyFill="1" applyBorder="1" applyAlignment="1">
      <alignment horizontal="left" vertical="center"/>
    </xf>
    <xf numFmtId="0" fontId="7" fillId="0" borderId="15" xfId="0" applyFont="1" applyBorder="1" applyAlignment="1">
      <alignment vertical="center"/>
    </xf>
    <xf numFmtId="0" fontId="0" fillId="0" borderId="15" xfId="0" applyFont="1" applyBorder="1" applyAlignment="1">
      <alignment vertical="top"/>
    </xf>
    <xf numFmtId="0" fontId="1" fillId="3" borderId="0" xfId="0" applyFont="1" applyFill="1" applyBorder="1" applyAlignment="1"/>
    <xf numFmtId="0" fontId="3" fillId="4" borderId="0" xfId="0" applyFont="1" applyFill="1"/>
    <xf numFmtId="165" fontId="1" fillId="0" borderId="0" xfId="5" applyNumberFormat="1" applyFont="1" applyFill="1" applyProtection="1"/>
    <xf numFmtId="44" fontId="8" fillId="4" borderId="0" xfId="0" applyNumberFormat="1" applyFont="1" applyFill="1"/>
    <xf numFmtId="0" fontId="0" fillId="4" borderId="0" xfId="0" applyFill="1"/>
    <xf numFmtId="0" fontId="1" fillId="4" borderId="1" xfId="0" applyFont="1" applyFill="1" applyBorder="1"/>
    <xf numFmtId="10" fontId="1" fillId="8" borderId="1" xfId="5" applyNumberFormat="1" applyFont="1" applyFill="1" applyBorder="1"/>
    <xf numFmtId="0" fontId="8" fillId="4" borderId="0" xfId="0" applyFont="1" applyFill="1"/>
    <xf numFmtId="44" fontId="8" fillId="8" borderId="0" xfId="2" applyFont="1" applyFill="1"/>
    <xf numFmtId="44" fontId="3" fillId="5" borderId="1" xfId="0" applyNumberFormat="1" applyFont="1" applyFill="1" applyBorder="1" applyProtection="1"/>
    <xf numFmtId="9" fontId="1" fillId="3" borderId="6" xfId="5" applyFill="1" applyBorder="1" applyAlignment="1" applyProtection="1"/>
    <xf numFmtId="44" fontId="0" fillId="3" borderId="1" xfId="0" applyNumberFormat="1" applyFill="1" applyBorder="1" applyProtection="1"/>
    <xf numFmtId="0" fontId="1" fillId="3" borderId="0" xfId="0" applyFont="1" applyFill="1" applyProtection="1"/>
    <xf numFmtId="44" fontId="1" fillId="0" borderId="1" xfId="2" applyFill="1" applyBorder="1" applyProtection="1"/>
    <xf numFmtId="0" fontId="3" fillId="0" borderId="0" xfId="0" applyFont="1" applyFill="1" applyBorder="1"/>
    <xf numFmtId="0" fontId="1" fillId="0" borderId="1" xfId="0" applyFont="1" applyFill="1" applyBorder="1"/>
    <xf numFmtId="0" fontId="3" fillId="0" borderId="1" xfId="0" applyFont="1" applyFill="1" applyBorder="1"/>
    <xf numFmtId="44" fontId="1" fillId="0" borderId="1" xfId="0" applyNumberFormat="1" applyFont="1" applyFill="1" applyBorder="1"/>
    <xf numFmtId="0" fontId="9" fillId="5" borderId="0" xfId="0" applyFont="1" applyFill="1"/>
    <xf numFmtId="164" fontId="1" fillId="3" borderId="0" xfId="1" applyNumberFormat="1" applyFont="1" applyFill="1" applyBorder="1" applyProtection="1"/>
    <xf numFmtId="0" fontId="0" fillId="3" borderId="0" xfId="0" applyFill="1" applyBorder="1" applyProtection="1"/>
    <xf numFmtId="164" fontId="1" fillId="5" borderId="0" xfId="1" applyNumberFormat="1" applyFont="1" applyFill="1" applyBorder="1" applyProtection="1"/>
    <xf numFmtId="0" fontId="0" fillId="5" borderId="0" xfId="0" applyFill="1" applyBorder="1" applyProtection="1"/>
    <xf numFmtId="0" fontId="0" fillId="5" borderId="0" xfId="0" applyFill="1" applyBorder="1" applyAlignment="1" applyProtection="1">
      <protection locked="0"/>
    </xf>
    <xf numFmtId="0" fontId="5" fillId="5" borderId="0" xfId="0" applyFont="1" applyFill="1" applyBorder="1" applyProtection="1"/>
    <xf numFmtId="0" fontId="0" fillId="2" borderId="1" xfId="0" applyFill="1" applyBorder="1" applyAlignment="1" applyProtection="1">
      <alignment horizontal="center"/>
    </xf>
    <xf numFmtId="0" fontId="0" fillId="6" borderId="1" xfId="0" applyFill="1" applyBorder="1" applyAlignment="1" applyProtection="1">
      <alignment horizontal="center"/>
      <protection locked="0"/>
    </xf>
    <xf numFmtId="0" fontId="3" fillId="3" borderId="0" xfId="4" applyFont="1" applyFill="1" applyProtection="1"/>
    <xf numFmtId="0" fontId="10" fillId="3" borderId="0" xfId="4" applyFont="1" applyFill="1" applyProtection="1"/>
    <xf numFmtId="39" fontId="1" fillId="0" borderId="1" xfId="1" applyNumberFormat="1" applyFont="1" applyFill="1" applyBorder="1" applyAlignment="1" applyProtection="1">
      <alignment horizontal="right" vertical="top"/>
    </xf>
    <xf numFmtId="0" fontId="0" fillId="0" borderId="0" xfId="0" applyProtection="1"/>
    <xf numFmtId="164" fontId="1" fillId="9" borderId="7" xfId="1" applyNumberFormat="1" applyFont="1" applyFill="1" applyBorder="1" applyAlignment="1" applyProtection="1">
      <alignment horizontal="center" wrapText="1"/>
    </xf>
    <xf numFmtId="39" fontId="1" fillId="0" borderId="1" xfId="1" applyNumberFormat="1" applyFont="1" applyFill="1" applyBorder="1" applyAlignment="1" applyProtection="1">
      <alignment horizontal="right" vertical="top"/>
      <protection locked="0"/>
    </xf>
    <xf numFmtId="44" fontId="1" fillId="0" borderId="0" xfId="0" applyNumberFormat="1" applyFont="1" applyFill="1" applyBorder="1" applyAlignment="1" applyProtection="1">
      <alignment horizontal="left"/>
    </xf>
    <xf numFmtId="0" fontId="1" fillId="5" borderId="0" xfId="1" applyNumberFormat="1" applyFont="1" applyFill="1" applyBorder="1" applyAlignment="1" applyProtection="1">
      <alignment horizontal="right" vertical="top"/>
    </xf>
    <xf numFmtId="44" fontId="0" fillId="0" borderId="0" xfId="2" applyFont="1" applyFill="1" applyBorder="1" applyAlignment="1" applyProtection="1">
      <alignment horizontal="center"/>
    </xf>
    <xf numFmtId="0" fontId="5" fillId="5" borderId="0" xfId="0" applyFont="1" applyFill="1" applyProtection="1"/>
    <xf numFmtId="0" fontId="1" fillId="5" borderId="0" xfId="0" applyFont="1" applyFill="1" applyAlignment="1" applyProtection="1">
      <alignment horizontal="left" wrapText="1"/>
    </xf>
    <xf numFmtId="0" fontId="0" fillId="5" borderId="0" xfId="0" applyFill="1" applyProtection="1"/>
    <xf numFmtId="0" fontId="11" fillId="5" borderId="0" xfId="0" applyFont="1" applyFill="1" applyProtection="1">
      <protection hidden="1"/>
    </xf>
    <xf numFmtId="44" fontId="1" fillId="9" borderId="1" xfId="2" applyFont="1" applyFill="1" applyBorder="1" applyProtection="1"/>
    <xf numFmtId="164" fontId="1" fillId="9" borderId="1" xfId="1" applyNumberFormat="1" applyFont="1" applyFill="1" applyBorder="1" applyProtection="1"/>
    <xf numFmtId="0" fontId="5" fillId="0" borderId="0" xfId="0" applyFont="1" applyFill="1" applyProtection="1"/>
    <xf numFmtId="44" fontId="1" fillId="0" borderId="8" xfId="2" applyFont="1" applyFill="1" applyBorder="1" applyAlignment="1" applyProtection="1">
      <alignment vertical="top"/>
      <protection locked="0"/>
    </xf>
    <xf numFmtId="14" fontId="0" fillId="10" borderId="0" xfId="0" applyNumberFormat="1" applyFill="1"/>
    <xf numFmtId="0" fontId="0" fillId="10" borderId="0" xfId="0" applyFill="1" applyAlignment="1">
      <alignment wrapText="1"/>
    </xf>
    <xf numFmtId="0" fontId="1" fillId="10" borderId="0" xfId="0" applyFont="1" applyFill="1" applyAlignment="1">
      <alignment wrapText="1"/>
    </xf>
    <xf numFmtId="167" fontId="0" fillId="0" borderId="1" xfId="0" applyNumberFormat="1" applyFill="1" applyBorder="1" applyAlignment="1" applyProtection="1">
      <alignment horizontal="center"/>
    </xf>
    <xf numFmtId="44" fontId="1" fillId="2" borderId="1" xfId="2" applyFont="1" applyFill="1" applyBorder="1" applyAlignment="1">
      <alignment horizontal="center"/>
    </xf>
    <xf numFmtId="0" fontId="1" fillId="3" borderId="0" xfId="0" applyFont="1" applyFill="1"/>
    <xf numFmtId="44" fontId="1" fillId="3" borderId="1" xfId="2" applyFont="1" applyFill="1" applyBorder="1"/>
    <xf numFmtId="10" fontId="1" fillId="3" borderId="1" xfId="0" applyNumberFormat="1" applyFont="1" applyFill="1" applyBorder="1"/>
    <xf numFmtId="10" fontId="1" fillId="3" borderId="1" xfId="5" applyNumberFormat="1" applyFont="1" applyFill="1" applyBorder="1" applyAlignment="1">
      <alignment vertical="top"/>
    </xf>
    <xf numFmtId="10" fontId="1" fillId="3" borderId="0" xfId="5" applyNumberFormat="1" applyFont="1" applyFill="1" applyBorder="1" applyAlignment="1">
      <alignment vertical="top"/>
    </xf>
    <xf numFmtId="8" fontId="1" fillId="6" borderId="1" xfId="2" applyNumberFormat="1" applyFont="1" applyFill="1" applyBorder="1" applyAlignment="1" applyProtection="1">
      <alignment vertical="top"/>
      <protection locked="0"/>
    </xf>
    <xf numFmtId="0" fontId="0" fillId="0" borderId="0" xfId="0" applyAlignment="1">
      <alignment wrapText="1"/>
    </xf>
    <xf numFmtId="0" fontId="1" fillId="0" borderId="0" xfId="0" applyFont="1" applyFill="1"/>
    <xf numFmtId="44" fontId="1" fillId="0" borderId="1" xfId="3" applyFont="1" applyFill="1" applyBorder="1" applyProtection="1"/>
    <xf numFmtId="44" fontId="1" fillId="0" borderId="1" xfId="2" applyFont="1" applyFill="1" applyBorder="1"/>
    <xf numFmtId="44" fontId="1" fillId="0" borderId="1" xfId="2" applyFont="1" applyFill="1" applyBorder="1" applyAlignment="1">
      <alignment vertical="top"/>
    </xf>
    <xf numFmtId="166" fontId="0" fillId="11" borderId="15" xfId="0" applyNumberFormat="1" applyFill="1" applyBorder="1"/>
    <xf numFmtId="0" fontId="0" fillId="11" borderId="0" xfId="0" applyFill="1"/>
    <xf numFmtId="166" fontId="0" fillId="11" borderId="0" xfId="0" applyNumberFormat="1" applyFill="1"/>
    <xf numFmtId="44" fontId="0" fillId="3" borderId="0" xfId="0" applyNumberFormat="1" applyFill="1"/>
    <xf numFmtId="10" fontId="1" fillId="0" borderId="1" xfId="5" applyNumberFormat="1" applyFont="1" applyFill="1" applyBorder="1" applyProtection="1"/>
    <xf numFmtId="44" fontId="1" fillId="0" borderId="1" xfId="2" applyFont="1" applyFill="1" applyBorder="1" applyAlignment="1" applyProtection="1">
      <alignment horizontal="left"/>
    </xf>
    <xf numFmtId="44" fontId="1" fillId="0" borderId="10" xfId="2" applyFont="1" applyFill="1" applyBorder="1" applyAlignment="1" applyProtection="1">
      <alignment horizontal="center" vertical="top"/>
    </xf>
    <xf numFmtId="44" fontId="1" fillId="0" borderId="8" xfId="2" applyFont="1" applyFill="1" applyBorder="1" applyAlignment="1" applyProtection="1">
      <alignment horizontal="center" vertical="top"/>
    </xf>
    <xf numFmtId="0" fontId="1" fillId="5" borderId="5" xfId="4" applyFont="1" applyFill="1" applyBorder="1" applyAlignment="1" applyProtection="1">
      <alignment horizontal="left"/>
    </xf>
    <xf numFmtId="0" fontId="1" fillId="5" borderId="9" xfId="4" applyFont="1" applyFill="1" applyBorder="1" applyAlignment="1" applyProtection="1">
      <alignment horizontal="left"/>
    </xf>
    <xf numFmtId="0" fontId="1" fillId="7" borderId="5" xfId="4" applyFont="1" applyFill="1" applyBorder="1" applyAlignment="1" applyProtection="1">
      <alignment horizontal="left"/>
    </xf>
    <xf numFmtId="0" fontId="1" fillId="7" borderId="9" xfId="4" applyFont="1" applyFill="1" applyBorder="1" applyAlignment="1" applyProtection="1">
      <alignment horizontal="left"/>
    </xf>
    <xf numFmtId="0" fontId="0" fillId="2" borderId="5" xfId="0" applyFill="1" applyBorder="1" applyAlignment="1" applyProtection="1">
      <alignment horizontal="left"/>
    </xf>
    <xf numFmtId="0" fontId="0" fillId="2" borderId="9" xfId="0" applyFill="1" applyBorder="1" applyAlignment="1" applyProtection="1">
      <alignment horizontal="left"/>
    </xf>
    <xf numFmtId="0" fontId="8" fillId="3" borderId="5" xfId="0" applyFont="1" applyFill="1" applyBorder="1" applyAlignment="1" applyProtection="1">
      <alignment horizontal="left"/>
    </xf>
    <xf numFmtId="0" fontId="8" fillId="3" borderId="9" xfId="0" applyFont="1" applyFill="1" applyBorder="1" applyAlignment="1" applyProtection="1">
      <alignment horizontal="left"/>
    </xf>
    <xf numFmtId="0" fontId="3" fillId="5" borderId="4" xfId="0" applyFont="1" applyFill="1" applyBorder="1" applyAlignment="1" applyProtection="1">
      <alignment horizontal="left"/>
    </xf>
    <xf numFmtId="0" fontId="3" fillId="5" borderId="0" xfId="0" applyFont="1" applyFill="1" applyBorder="1" applyAlignment="1" applyProtection="1">
      <alignment horizontal="left"/>
    </xf>
    <xf numFmtId="164" fontId="1" fillId="2" borderId="5" xfId="1" applyNumberFormat="1" applyFont="1" applyFill="1" applyBorder="1" applyAlignment="1" applyProtection="1">
      <alignment horizontal="center" wrapText="1"/>
    </xf>
    <xf numFmtId="164" fontId="1" fillId="2" borderId="9" xfId="1" applyNumberFormat="1" applyFont="1" applyFill="1" applyBorder="1" applyAlignment="1" applyProtection="1">
      <alignment horizontal="center" wrapText="1"/>
    </xf>
    <xf numFmtId="167" fontId="0" fillId="0" borderId="1" xfId="0" applyNumberFormat="1" applyFill="1" applyBorder="1" applyAlignment="1" applyProtection="1">
      <alignment horizontal="center"/>
    </xf>
    <xf numFmtId="44" fontId="0" fillId="0" borderId="1" xfId="0" applyNumberFormat="1" applyFill="1" applyBorder="1" applyAlignment="1" applyProtection="1">
      <alignment horizontal="center"/>
    </xf>
    <xf numFmtId="0" fontId="3" fillId="0" borderId="4" xfId="0" applyFont="1" applyFill="1" applyBorder="1" applyAlignment="1" applyProtection="1">
      <alignment horizontal="left"/>
    </xf>
    <xf numFmtId="0" fontId="0" fillId="9" borderId="5" xfId="0" applyFill="1" applyBorder="1" applyAlignment="1" applyProtection="1">
      <alignment horizontal="left"/>
    </xf>
    <xf numFmtId="0" fontId="0" fillId="9" borderId="9" xfId="0" applyFill="1" applyBorder="1" applyAlignment="1" applyProtection="1">
      <alignment horizontal="left"/>
    </xf>
    <xf numFmtId="0" fontId="8" fillId="2" borderId="1" xfId="0" applyFont="1" applyFill="1" applyBorder="1" applyAlignment="1" applyProtection="1">
      <alignment horizontal="center" wrapText="1"/>
    </xf>
    <xf numFmtId="0" fontId="3" fillId="2" borderId="1" xfId="0" applyFont="1" applyFill="1" applyBorder="1" applyAlignment="1" applyProtection="1">
      <alignment horizontal="left"/>
    </xf>
    <xf numFmtId="0" fontId="0" fillId="2" borderId="1" xfId="0" applyFill="1" applyBorder="1" applyAlignment="1" applyProtection="1">
      <alignment horizontal="left"/>
    </xf>
    <xf numFmtId="39" fontId="1" fillId="5" borderId="10" xfId="2" applyNumberFormat="1" applyFont="1" applyFill="1" applyBorder="1" applyAlignment="1" applyProtection="1">
      <alignment horizontal="right" vertical="top"/>
    </xf>
    <xf numFmtId="39" fontId="1" fillId="5" borderId="8" xfId="2" applyNumberFormat="1" applyFont="1" applyFill="1" applyBorder="1" applyAlignment="1" applyProtection="1">
      <alignment horizontal="right" vertical="top"/>
    </xf>
    <xf numFmtId="0" fontId="0" fillId="2" borderId="6" xfId="0" applyFill="1" applyBorder="1" applyAlignment="1" applyProtection="1">
      <alignment horizontal="left"/>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9" fontId="1" fillId="3" borderId="5" xfId="5" applyFont="1" applyFill="1" applyBorder="1" applyAlignment="1" applyProtection="1">
      <alignment horizontal="right"/>
    </xf>
    <xf numFmtId="9" fontId="1" fillId="3" borderId="6" xfId="5" applyFont="1" applyFill="1" applyBorder="1" applyAlignment="1" applyProtection="1">
      <alignment horizontal="right"/>
    </xf>
    <xf numFmtId="9" fontId="1" fillId="3" borderId="9" xfId="5" applyFont="1" applyFill="1" applyBorder="1" applyAlignment="1" applyProtection="1">
      <alignment horizontal="right"/>
    </xf>
    <xf numFmtId="0" fontId="1" fillId="0" borderId="5" xfId="0" applyFont="1" applyFill="1" applyBorder="1" applyAlignment="1" applyProtection="1">
      <alignment horizontal="left"/>
    </xf>
    <xf numFmtId="0" fontId="0" fillId="0" borderId="9" xfId="0" applyFill="1" applyBorder="1" applyAlignment="1" applyProtection="1">
      <alignment horizontal="left"/>
    </xf>
    <xf numFmtId="0" fontId="0" fillId="3" borderId="0" xfId="0" applyFill="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10" fontId="0" fillId="0" borderId="10" xfId="5" applyNumberFormat="1" applyFont="1" applyFill="1" applyBorder="1" applyAlignment="1">
      <alignment horizontal="right" vertical="top"/>
    </xf>
    <xf numFmtId="10" fontId="0" fillId="0" borderId="12" xfId="5" applyNumberFormat="1" applyFont="1" applyFill="1" applyBorder="1" applyAlignment="1">
      <alignment horizontal="right" vertical="top"/>
    </xf>
    <xf numFmtId="10" fontId="0" fillId="0" borderId="8" xfId="5" applyNumberFormat="1" applyFont="1" applyFill="1" applyBorder="1" applyAlignment="1">
      <alignment horizontal="right" vertical="top"/>
    </xf>
    <xf numFmtId="0" fontId="0" fillId="2" borderId="5" xfId="0" applyFill="1" applyBorder="1" applyAlignment="1">
      <alignment horizontal="left"/>
    </xf>
    <xf numFmtId="0" fontId="0" fillId="2" borderId="9"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5" xfId="0" applyNumberFormat="1" applyFont="1" applyFill="1" applyBorder="1" applyAlignment="1">
      <alignment horizontal="left" wrapText="1"/>
    </xf>
    <xf numFmtId="0" fontId="1" fillId="3" borderId="9" xfId="0" applyNumberFormat="1" applyFont="1" applyFill="1" applyBorder="1" applyAlignment="1">
      <alignment horizontal="left" wrapText="1"/>
    </xf>
    <xf numFmtId="0" fontId="1" fillId="2" borderId="5" xfId="0" applyFont="1" applyFill="1" applyBorder="1" applyAlignment="1">
      <alignment horizontal="left"/>
    </xf>
    <xf numFmtId="0" fontId="1" fillId="2" borderId="9" xfId="0" applyFont="1" applyFill="1" applyBorder="1" applyAlignment="1">
      <alignment horizontal="left"/>
    </xf>
    <xf numFmtId="0" fontId="3" fillId="0" borderId="5" xfId="0" applyFont="1" applyFill="1" applyBorder="1" applyAlignment="1"/>
    <xf numFmtId="0" fontId="0" fillId="0" borderId="6" xfId="0" applyFill="1" applyBorder="1" applyAlignment="1"/>
    <xf numFmtId="0" fontId="0" fillId="0" borderId="9" xfId="0" applyFill="1" applyBorder="1" applyAlignment="1"/>
    <xf numFmtId="0" fontId="0" fillId="0" borderId="5" xfId="0" applyFill="1" applyBorder="1" applyAlignment="1">
      <alignment horizontal="left"/>
    </xf>
    <xf numFmtId="0" fontId="0" fillId="0" borderId="6" xfId="0" applyFill="1" applyBorder="1" applyAlignment="1">
      <alignment horizontal="left"/>
    </xf>
    <xf numFmtId="0" fontId="0" fillId="0" borderId="9" xfId="0" applyFill="1" applyBorder="1" applyAlignment="1">
      <alignment horizontal="left"/>
    </xf>
    <xf numFmtId="0" fontId="3" fillId="0" borderId="5" xfId="0" applyFont="1" applyFill="1" applyBorder="1" applyAlignment="1">
      <alignment horizontal="left"/>
    </xf>
    <xf numFmtId="0" fontId="3" fillId="0" borderId="6" xfId="0" applyFont="1" applyFill="1" applyBorder="1" applyAlignment="1">
      <alignment horizontal="left"/>
    </xf>
    <xf numFmtId="0" fontId="3" fillId="0" borderId="9"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6" borderId="5" xfId="0" applyFont="1" applyFill="1" applyBorder="1" applyAlignment="1" applyProtection="1">
      <alignment horizontal="center"/>
      <protection locked="0"/>
    </xf>
    <xf numFmtId="0" fontId="1" fillId="6" borderId="6" xfId="0" applyFont="1" applyFill="1" applyBorder="1" applyAlignment="1" applyProtection="1">
      <alignment horizontal="center"/>
      <protection locked="0"/>
    </xf>
    <xf numFmtId="0" fontId="1" fillId="6" borderId="9" xfId="0" applyFont="1" applyFill="1" applyBorder="1" applyAlignment="1" applyProtection="1">
      <alignment horizontal="center"/>
      <protection locked="0"/>
    </xf>
    <xf numFmtId="0" fontId="1" fillId="5" borderId="5" xfId="0" applyFont="1" applyFill="1" applyBorder="1" applyAlignment="1" applyProtection="1">
      <alignment horizontal="center"/>
    </xf>
    <xf numFmtId="0" fontId="1" fillId="5" borderId="6" xfId="0" applyFont="1" applyFill="1" applyBorder="1" applyAlignment="1" applyProtection="1">
      <alignment horizontal="center"/>
    </xf>
    <xf numFmtId="0" fontId="1" fillId="5" borderId="9" xfId="0" applyFont="1" applyFill="1" applyBorder="1" applyAlignment="1" applyProtection="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1"/>
  <sheetViews>
    <sheetView tabSelected="1" zoomScale="90" zoomScaleNormal="90" workbookViewId="0">
      <selection activeCell="C5" sqref="C5"/>
    </sheetView>
  </sheetViews>
  <sheetFormatPr defaultColWidth="9.140625" defaultRowHeight="12.75" x14ac:dyDescent="0.2"/>
  <cols>
    <col min="1" max="1" width="30.5703125" style="29" customWidth="1"/>
    <col min="2" max="2" width="15.140625" style="28" customWidth="1"/>
    <col min="3" max="3" width="21.85546875" style="28" customWidth="1"/>
    <col min="4" max="4" width="21.85546875" style="27" customWidth="1"/>
    <col min="5" max="5" width="24" style="27" customWidth="1"/>
    <col min="6" max="7" width="16.28515625" style="29" bestFit="1" customWidth="1"/>
    <col min="8" max="16384" width="9.140625" style="29"/>
  </cols>
  <sheetData>
    <row r="1" spans="1:7" ht="15" customHeight="1" x14ac:dyDescent="0.2">
      <c r="A1" s="55" t="s">
        <v>0</v>
      </c>
      <c r="B1" s="55"/>
      <c r="C1" s="55"/>
      <c r="D1" s="55"/>
    </row>
    <row r="2" spans="1:7" x14ac:dyDescent="0.2">
      <c r="A2" s="26"/>
      <c r="B2" s="26"/>
      <c r="C2" s="26"/>
      <c r="D2" s="26"/>
      <c r="E2" s="26"/>
    </row>
    <row r="3" spans="1:7" ht="12.75" customHeight="1" x14ac:dyDescent="0.2">
      <c r="A3" s="30" t="s">
        <v>1</v>
      </c>
      <c r="B3" s="30"/>
      <c r="D3" s="31"/>
      <c r="E3" s="32"/>
    </row>
    <row r="4" spans="1:7" ht="15" customHeight="1" x14ac:dyDescent="0.2">
      <c r="A4" s="96" t="s">
        <v>2</v>
      </c>
      <c r="B4" s="96"/>
      <c r="C4" s="96"/>
      <c r="D4" s="97"/>
      <c r="F4" s="28"/>
      <c r="G4" s="81"/>
    </row>
    <row r="5" spans="1:7" ht="15" customHeight="1" x14ac:dyDescent="0.2">
      <c r="A5" s="137" t="s">
        <v>3</v>
      </c>
      <c r="B5" s="138"/>
      <c r="C5" s="36">
        <v>16.47</v>
      </c>
      <c r="D5" s="29"/>
      <c r="F5" s="28"/>
      <c r="G5" s="81"/>
    </row>
    <row r="6" spans="1:7" ht="15" customHeight="1" x14ac:dyDescent="0.2">
      <c r="A6" s="137" t="s">
        <v>4</v>
      </c>
      <c r="B6" s="138"/>
      <c r="C6" s="133">
        <v>6.7000000000000004E-2</v>
      </c>
      <c r="E6" s="28"/>
      <c r="F6" s="81"/>
    </row>
    <row r="7" spans="1:7" ht="15" customHeight="1" x14ac:dyDescent="0.2">
      <c r="A7" s="139" t="s">
        <v>5</v>
      </c>
      <c r="B7" s="140"/>
      <c r="C7" s="126">
        <f>ROUND(C5*C6+C5,2)</f>
        <v>17.57</v>
      </c>
      <c r="E7" s="28"/>
      <c r="F7" s="81"/>
    </row>
    <row r="8" spans="1:7" ht="12.75" customHeight="1" x14ac:dyDescent="0.2">
      <c r="A8" s="30"/>
      <c r="B8" s="30"/>
      <c r="D8" s="31"/>
      <c r="E8" s="88"/>
      <c r="F8" s="89"/>
    </row>
    <row r="9" spans="1:7" ht="12.75" customHeight="1" x14ac:dyDescent="0.2">
      <c r="A9" s="33" t="s">
        <v>6</v>
      </c>
      <c r="B9" s="33"/>
      <c r="C9" s="31"/>
      <c r="D9" s="26"/>
      <c r="E9" s="90"/>
      <c r="F9" s="91"/>
    </row>
    <row r="10" spans="1:7" ht="25.5" x14ac:dyDescent="0.2">
      <c r="A10" s="141" t="s">
        <v>7</v>
      </c>
      <c r="B10" s="142"/>
      <c r="C10" s="100" t="s">
        <v>8</v>
      </c>
      <c r="D10" s="94" t="s">
        <v>9</v>
      </c>
      <c r="E10" s="47" t="s">
        <v>10</v>
      </c>
      <c r="F10" s="90"/>
    </row>
    <row r="11" spans="1:7" x14ac:dyDescent="0.2">
      <c r="A11" s="143" t="s">
        <v>11</v>
      </c>
      <c r="B11" s="144"/>
      <c r="C11" s="101">
        <v>8</v>
      </c>
      <c r="D11" s="95"/>
      <c r="E11" s="116">
        <f>IF(D11=0,,C11/D11)</f>
        <v>0</v>
      </c>
      <c r="F11" s="92"/>
    </row>
    <row r="12" spans="1:7" x14ac:dyDescent="0.2">
      <c r="A12" s="26"/>
      <c r="B12" s="26"/>
      <c r="C12" s="26"/>
      <c r="D12" s="26"/>
      <c r="E12" s="93"/>
      <c r="F12" s="91"/>
    </row>
    <row r="13" spans="1:7" x14ac:dyDescent="0.2">
      <c r="A13" s="145" t="s">
        <v>12</v>
      </c>
      <c r="B13" s="145"/>
      <c r="C13" s="145"/>
      <c r="D13" s="146"/>
      <c r="E13" s="146"/>
    </row>
    <row r="14" spans="1:7" ht="30" customHeight="1" x14ac:dyDescent="0.2">
      <c r="A14" s="34" t="s">
        <v>13</v>
      </c>
      <c r="B14" s="147" t="s">
        <v>10</v>
      </c>
      <c r="C14" s="148"/>
      <c r="D14" s="154" t="s">
        <v>14</v>
      </c>
      <c r="E14" s="154"/>
    </row>
    <row r="15" spans="1:7" x14ac:dyDescent="0.2">
      <c r="A15" s="36">
        <f>C7</f>
        <v>17.57</v>
      </c>
      <c r="B15" s="149">
        <f>E11</f>
        <v>0</v>
      </c>
      <c r="C15" s="149"/>
      <c r="D15" s="150">
        <f>(A15*B15)</f>
        <v>0</v>
      </c>
      <c r="E15" s="150"/>
    </row>
    <row r="16" spans="1:7" x14ac:dyDescent="0.2">
      <c r="A16" s="26"/>
      <c r="B16" s="26"/>
      <c r="C16" s="26"/>
      <c r="D16" s="26"/>
      <c r="E16" s="26"/>
    </row>
    <row r="17" spans="1:15" x14ac:dyDescent="0.2">
      <c r="A17" s="145" t="s">
        <v>231</v>
      </c>
      <c r="B17" s="145"/>
      <c r="C17" s="145"/>
      <c r="D17" s="145"/>
      <c r="E17" s="26"/>
    </row>
    <row r="18" spans="1:15" x14ac:dyDescent="0.2">
      <c r="A18" s="156" t="s">
        <v>7</v>
      </c>
      <c r="B18" s="156"/>
      <c r="C18" s="34" t="s">
        <v>13</v>
      </c>
      <c r="D18" s="35" t="s">
        <v>15</v>
      </c>
      <c r="E18" s="34" t="s">
        <v>16</v>
      </c>
    </row>
    <row r="19" spans="1:15" x14ac:dyDescent="0.2">
      <c r="A19" s="160" t="s">
        <v>230</v>
      </c>
      <c r="B19" s="161"/>
      <c r="C19" s="36">
        <f>C7</f>
        <v>17.57</v>
      </c>
      <c r="D19" s="60"/>
      <c r="E19" s="36">
        <f>D19*C19</f>
        <v>0</v>
      </c>
    </row>
    <row r="20" spans="1:15" x14ac:dyDescent="0.2">
      <c r="A20" s="26"/>
      <c r="B20" s="26"/>
      <c r="C20" s="26"/>
      <c r="D20" s="26"/>
      <c r="E20" s="26"/>
    </row>
    <row r="21" spans="1:15" x14ac:dyDescent="0.2">
      <c r="A21" s="151" t="s">
        <v>232</v>
      </c>
      <c r="B21" s="151"/>
      <c r="C21" s="151"/>
      <c r="D21" s="151"/>
      <c r="E21" s="111"/>
      <c r="F21" s="26"/>
      <c r="G21" s="81"/>
    </row>
    <row r="22" spans="1:15" x14ac:dyDescent="0.2">
      <c r="A22" s="152" t="s">
        <v>7</v>
      </c>
      <c r="B22" s="153"/>
      <c r="C22" s="109" t="s">
        <v>13</v>
      </c>
      <c r="D22" s="110" t="s">
        <v>15</v>
      </c>
      <c r="E22" s="109" t="s">
        <v>16</v>
      </c>
      <c r="F22" s="26"/>
      <c r="G22" s="81"/>
    </row>
    <row r="23" spans="1:15" ht="12.75" customHeight="1" x14ac:dyDescent="0.2">
      <c r="A23" s="165" t="s">
        <v>17</v>
      </c>
      <c r="B23" s="166"/>
      <c r="C23" s="36">
        <f>$C$7</f>
        <v>17.57</v>
      </c>
      <c r="D23" s="60"/>
      <c r="E23" s="36">
        <f>C23*D23</f>
        <v>0</v>
      </c>
      <c r="F23" s="105"/>
      <c r="G23" s="106"/>
      <c r="K23" s="107"/>
      <c r="L23" s="107"/>
      <c r="M23" s="107"/>
      <c r="N23" s="107"/>
      <c r="O23" s="107"/>
    </row>
    <row r="24" spans="1:15" x14ac:dyDescent="0.2">
      <c r="A24" s="102"/>
      <c r="B24" s="102"/>
      <c r="C24" s="103"/>
      <c r="D24" s="104"/>
      <c r="E24" s="104"/>
    </row>
    <row r="25" spans="1:15" x14ac:dyDescent="0.2">
      <c r="A25" s="33" t="s">
        <v>18</v>
      </c>
      <c r="B25" s="26"/>
      <c r="C25" s="26"/>
      <c r="D25" s="26"/>
      <c r="E25" s="26"/>
    </row>
    <row r="26" spans="1:15" ht="12.75" customHeight="1" x14ac:dyDescent="0.2">
      <c r="A26" s="39" t="s">
        <v>19</v>
      </c>
      <c r="B26" s="37" t="s">
        <v>20</v>
      </c>
      <c r="C26" s="37" t="s">
        <v>21</v>
      </c>
      <c r="D26" s="40" t="s">
        <v>15</v>
      </c>
      <c r="E26" s="41" t="s">
        <v>22</v>
      </c>
    </row>
    <row r="27" spans="1:15" x14ac:dyDescent="0.2">
      <c r="A27" s="42" t="s">
        <v>19</v>
      </c>
      <c r="B27" s="134">
        <v>22.87</v>
      </c>
      <c r="C27" s="43">
        <v>0.11</v>
      </c>
      <c r="D27" s="98">
        <f>IF(D11=0,,(B15+D19+D23)*C27)</f>
        <v>0</v>
      </c>
      <c r="E27" s="44">
        <f>D27*B27</f>
        <v>0</v>
      </c>
    </row>
    <row r="28" spans="1:15" x14ac:dyDescent="0.2">
      <c r="A28" s="26"/>
      <c r="B28" s="26"/>
      <c r="C28" s="26"/>
      <c r="D28" s="26"/>
      <c r="E28" s="26"/>
    </row>
    <row r="29" spans="1:15" x14ac:dyDescent="0.2">
      <c r="A29" s="45" t="s">
        <v>23</v>
      </c>
      <c r="B29" s="45"/>
      <c r="C29" s="45"/>
      <c r="D29" s="45"/>
      <c r="E29" s="38"/>
    </row>
    <row r="30" spans="1:15" ht="25.5" x14ac:dyDescent="0.2">
      <c r="A30" s="46" t="s">
        <v>24</v>
      </c>
      <c r="B30" s="34" t="s">
        <v>25</v>
      </c>
      <c r="C30" s="47" t="s">
        <v>26</v>
      </c>
      <c r="D30" s="47" t="s">
        <v>27</v>
      </c>
      <c r="E30" s="47" t="s">
        <v>28</v>
      </c>
    </row>
    <row r="31" spans="1:15" x14ac:dyDescent="0.2">
      <c r="A31" s="48" t="s">
        <v>29</v>
      </c>
      <c r="B31" s="21">
        <v>0</v>
      </c>
      <c r="C31" s="123">
        <v>0</v>
      </c>
      <c r="D31" s="157">
        <f>IF(C31&gt;0,D19+D23+E11,0)</f>
        <v>0</v>
      </c>
      <c r="E31" s="135">
        <f>D31*C31</f>
        <v>0</v>
      </c>
    </row>
    <row r="32" spans="1:15" x14ac:dyDescent="0.2">
      <c r="A32" s="48" t="s">
        <v>30</v>
      </c>
      <c r="B32" s="21">
        <v>2.5</v>
      </c>
      <c r="C32" s="112"/>
      <c r="D32" s="158"/>
      <c r="E32" s="136"/>
    </row>
    <row r="33" spans="1:7" x14ac:dyDescent="0.2">
      <c r="A33" s="26"/>
      <c r="B33" s="26"/>
      <c r="C33" s="26"/>
      <c r="D33" s="26"/>
      <c r="E33" s="26"/>
    </row>
    <row r="34" spans="1:7" x14ac:dyDescent="0.2">
      <c r="A34" s="49" t="s">
        <v>31</v>
      </c>
      <c r="B34" s="49"/>
      <c r="C34" s="49"/>
      <c r="D34" s="49"/>
      <c r="E34" s="29"/>
    </row>
    <row r="35" spans="1:7" x14ac:dyDescent="0.2">
      <c r="A35" s="141" t="s">
        <v>32</v>
      </c>
      <c r="B35" s="159"/>
      <c r="C35" s="159"/>
      <c r="D35" s="142"/>
      <c r="E35" s="50" t="s">
        <v>33</v>
      </c>
    </row>
    <row r="36" spans="1:7" x14ac:dyDescent="0.2">
      <c r="A36" s="42" t="s">
        <v>34</v>
      </c>
      <c r="B36" s="79"/>
      <c r="C36" s="79"/>
      <c r="D36" s="51">
        <v>8.7099999999999997E-2</v>
      </c>
      <c r="E36" s="80">
        <f>D36*(D15+E19+E27+E31)</f>
        <v>0</v>
      </c>
    </row>
    <row r="37" spans="1:7" x14ac:dyDescent="0.2">
      <c r="A37" s="162" t="s">
        <v>35</v>
      </c>
      <c r="B37" s="163"/>
      <c r="C37" s="163"/>
      <c r="D37" s="164"/>
      <c r="E37" s="82">
        <f>SUM(E36:E36)</f>
        <v>0</v>
      </c>
      <c r="G37" s="81"/>
    </row>
    <row r="38" spans="1:7" x14ac:dyDescent="0.2">
      <c r="A38" s="52"/>
      <c r="B38" s="53"/>
      <c r="C38" s="53"/>
      <c r="D38" s="53"/>
      <c r="E38" s="53"/>
    </row>
    <row r="39" spans="1:7" x14ac:dyDescent="0.2">
      <c r="A39" s="30" t="s">
        <v>36</v>
      </c>
      <c r="B39" s="30"/>
      <c r="C39" s="26"/>
      <c r="D39" s="54"/>
      <c r="E39" s="54"/>
    </row>
    <row r="40" spans="1:7" x14ac:dyDescent="0.2">
      <c r="A40" s="33" t="s">
        <v>37</v>
      </c>
      <c r="B40" s="29"/>
      <c r="C40" s="29"/>
      <c r="D40" s="26"/>
      <c r="E40" s="54"/>
    </row>
    <row r="41" spans="1:7" x14ac:dyDescent="0.2">
      <c r="A41" s="155" t="s">
        <v>38</v>
      </c>
      <c r="B41" s="155"/>
      <c r="C41" s="78">
        <f>E19+E27+D15+E23+E31+E36</f>
        <v>0</v>
      </c>
      <c r="D41" s="26"/>
      <c r="E41" s="26"/>
    </row>
  </sheetData>
  <sheetProtection algorithmName="SHA-512" hashValue="BuPJZtB/8PdMqMa5xb9frVDmOfMdifO1PaDku+HPD+VUd6V2F4jEDGYpSIiuezSBc+c9/cVgqt+tZGbTPkYwWA==" saltValue="RiksuUGhT1f954xF922CpQ==" spinCount="100000" sheet="1" objects="1" scenarios="1"/>
  <dataConsolidate/>
  <mergeCells count="21">
    <mergeCell ref="A41:B41"/>
    <mergeCell ref="A18:B18"/>
    <mergeCell ref="A17:D17"/>
    <mergeCell ref="D31:D32"/>
    <mergeCell ref="A35:D35"/>
    <mergeCell ref="A19:B19"/>
    <mergeCell ref="A37:D37"/>
    <mergeCell ref="A23:B23"/>
    <mergeCell ref="E31:E32"/>
    <mergeCell ref="A5:B5"/>
    <mergeCell ref="A6:B6"/>
    <mergeCell ref="A7:B7"/>
    <mergeCell ref="A10:B10"/>
    <mergeCell ref="A11:B11"/>
    <mergeCell ref="A13:E13"/>
    <mergeCell ref="B14:C14"/>
    <mergeCell ref="B15:C15"/>
    <mergeCell ref="D15:E15"/>
    <mergeCell ref="A21:D21"/>
    <mergeCell ref="A22:B22"/>
    <mergeCell ref="D14:E14"/>
  </mergeCells>
  <phoneticPr fontId="2" type="noConversion"/>
  <dataValidations xWindow="489" yWindow="417" count="30">
    <dataValidation allowBlank="1" showInputMessage="1" showErrorMessage="1" prompt="Use CTRL plus arrow keys to move to edge of tables.  Press TAB to move to cells where data can be entered." sqref="A1:D1" xr:uid="{00000000-0002-0000-0000-000000000000}"/>
    <dataValidation allowBlank="1" showInputMessage="1" showErrorMessage="1" prompt="Base shared staffing hours per day" sqref="C11" xr:uid="{00000000-0002-0000-0000-000001000000}"/>
    <dataValidation allowBlank="1" showInputMessage="1" showErrorMessage="1" prompt="Percentage for Direct Care Relief Staff" sqref="D36" xr:uid="{00000000-0002-0000-0000-000002000000}"/>
    <dataValidation allowBlank="1" showInputMessage="1" showErrorMessage="1" prompt="Enter individual on-site hours per day" sqref="D19" xr:uid="{00000000-0002-0000-0000-000003000000}"/>
    <dataValidation allowBlank="1" showInputMessage="1" showErrorMessage="1" prompt="Individual on-site staff amount per day formula is individual hours per day times on-site wage" sqref="E19" xr:uid="{00000000-0002-0000-0000-000004000000}"/>
    <dataValidation allowBlank="1" showInputMessage="1" showErrorMessage="1" prompt="Total Staffing formula is Total Individual Amount for Shared Staffing + Amount per Day for Individual On-site staff + Amount per Day for Individual Remote staff+ Supervision + Customization + Total dollars relief " sqref="C41" xr:uid="{00000000-0002-0000-0000-000005000000}"/>
    <dataValidation allowBlank="1" showInputMessage="1" showErrorMessage="1" prompt="No Customization Add-on Amount" sqref="B31" xr:uid="{00000000-0002-0000-0000-000006000000}"/>
    <dataValidation allowBlank="1" showInputMessage="1" showErrorMessage="1" prompt="Supervision Hours per Day formula is ((Base shared staffing hours per day divided by # of Residents)+Individual on-site hours + Individual remote hours per Day)) times Supervisor Percent" sqref="D27" xr:uid="{00000000-0002-0000-0000-000007000000}"/>
    <dataValidation allowBlank="1" showInputMessage="1" showErrorMessage="1" prompt="If Add-on Choice is greater than $0, Total DCS Hours per Day formula is individual portion of shared hours per day + individual remote hours + individual on-site hours divided by Number of Residents-Direct)" sqref="D31:D32" xr:uid="{00000000-0002-0000-0000-000008000000}"/>
    <dataValidation allowBlank="1" showInputMessage="1" showErrorMessage="1" prompt="Staffing Customization Amount per Day formula is Total DCS Hours per Day times Add-on Amount" sqref="E31:E32" xr:uid="{00000000-0002-0000-0000-000009000000}"/>
    <dataValidation allowBlank="1" showInputMessage="1" showErrorMessage="1" prompt="Shared On-site Primary Staff/Awake Wage" sqref="C5" xr:uid="{00000000-0002-0000-0000-00000A000000}"/>
    <dataValidation allowBlank="1" showInputMessage="1" showErrorMessage="1" prompt="Individual on-site staff wage" sqref="C19" xr:uid="{00000000-0002-0000-0000-00000B000000}"/>
    <dataValidation allowBlank="1" showInputMessage="1" showErrorMessage="1" prompt="Supervision Wage" sqref="B27" xr:uid="{00000000-0002-0000-0000-00000C000000}"/>
    <dataValidation allowBlank="1" showInputMessage="1" showErrorMessage="1" prompt="Supervision Amount per Day formula is Supervision Wage times Supervision Hours per Day" sqref="E27" xr:uid="{00000000-0002-0000-0000-00000D000000}"/>
    <dataValidation allowBlank="1" showInputMessage="1" showErrorMessage="1" prompt="Supervision Percent" sqref="C27" xr:uid="{00000000-0002-0000-0000-00000E000000}"/>
    <dataValidation type="list" allowBlank="1" showInputMessage="1" showErrorMessage="1" prompt="Enter Add-on Choice" sqref="C31" xr:uid="{00000000-0002-0000-0000-00000F000000}">
      <formula1>$B$31:$B$32</formula1>
    </dataValidation>
    <dataValidation allowBlank="1" showInputMessage="1" showErrorMessage="1" prompt="Deaf or Hard of Hearing Add-on Amount" sqref="B32" xr:uid="{00000000-0002-0000-0000-000010000000}"/>
    <dataValidation allowBlank="1" showInputMessage="1" showErrorMessage="1" prompt="Enter Number of Residents - On-site" sqref="F11" xr:uid="{00000000-0002-0000-0000-000011000000}"/>
    <dataValidation allowBlank="1" showInputMessage="1" showErrorMessage="1" prompt="Total Dollars for Relief Staffing formula is equal to Relief Staff Dollar Amount" sqref="E37" xr:uid="{00000000-0002-0000-0000-000012000000}"/>
    <dataValidation allowBlank="1" showInputMessage="1" showErrorMessage="1" prompt="Individual hours of base shared staffing per day" sqref="B15:C15" xr:uid="{00000000-0002-0000-0000-000013000000}"/>
    <dataValidation allowBlank="1" showInputMessage="1" showErrorMessage="1" prompt="Base shared staffing hours per day/# of residents" sqref="E11" xr:uid="{00000000-0002-0000-0000-000014000000}"/>
    <dataValidation allowBlank="1" showInputMessage="1" showErrorMessage="1" prompt="Shared staff wage" sqref="A15" xr:uid="{00000000-0002-0000-0000-000015000000}"/>
    <dataValidation allowBlank="1" showInputMessage="1" showErrorMessage="1" prompt="Total individual amount for shared staffing is the CWF wage times individual hours of base shared staffing per day" sqref="D15:E15" xr:uid="{00000000-0002-0000-0000-000016000000}"/>
    <dataValidation allowBlank="1" showInputMessage="1" showErrorMessage="1" prompt="Total Remote Shared Staff Amount formula is equal to Remote Shared Staff Amount per Day" sqref="A24:B24" xr:uid="{00000000-0002-0000-0000-000017000000}"/>
    <dataValidation allowBlank="1" showInputMessage="1" showErrorMessage="1" prompt="Number of Residents - Remote formula is equal to Number of Residents - Direct" sqref="C24" xr:uid="{00000000-0002-0000-0000-000018000000}"/>
    <dataValidation allowBlank="1" showInputMessage="1" showErrorMessage="1" prompt="Individual Amount for Remote Shared Staff formula is Total Remote Shared Staff Amount divided by Number of Residents-Remote" sqref="D24:E24" xr:uid="{00000000-0002-0000-0000-000019000000}"/>
    <dataValidation allowBlank="1" showInputMessage="1" showErrorMessage="1" prompt="Individual Remote Staff Amount per Day formula is Individual Wage times Individual Remote Staff Hours per Day" sqref="E23" xr:uid="{00000000-0002-0000-0000-00001A000000}"/>
    <dataValidation allowBlank="1" showInputMessage="1" showErrorMessage="1" prompt="Enter Individual Remote Staff Hours per Day" sqref="D23" xr:uid="{00000000-0002-0000-0000-00001B000000}"/>
    <dataValidation allowBlank="1" showInputMessage="1" showErrorMessage="1" prompt="Individual Remote Staff Wage" sqref="C23" xr:uid="{00000000-0002-0000-0000-00001C000000}"/>
    <dataValidation allowBlank="1" showInputMessage="1" showErrorMessage="1" prompt="Enter Number of Residents defined as DHS-approved # of provider-controlled units" sqref="D11" xr:uid="{00000000-0002-0000-0000-00001D000000}"/>
  </dataValidations>
  <pageMargins left="0.25" right="0.25" top="1.25" bottom="0.75" header="0.3" footer="0.3"/>
  <pageSetup scale="72" orientation="portrait" r:id="rId1"/>
  <headerFooter alignWithMargins="0">
    <oddHeader>&amp;C&amp;G</oddHeader>
    <oddFooter>&amp;LDWRS Draft Framework for Corporate-Basic&amp;R&amp;P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23"/>
  <sheetViews>
    <sheetView zoomScale="125" workbookViewId="0">
      <selection activeCell="C5" sqref="C5:C7"/>
    </sheetView>
  </sheetViews>
  <sheetFormatPr defaultColWidth="9.140625" defaultRowHeight="12.75" x14ac:dyDescent="0.2"/>
  <cols>
    <col min="1" max="1" width="3" style="2" customWidth="1"/>
    <col min="2" max="2" width="40.7109375" style="2" customWidth="1"/>
    <col min="3" max="3" width="14" style="2" customWidth="1"/>
    <col min="4" max="4" width="14" style="5" customWidth="1"/>
    <col min="5" max="5" width="15.42578125" style="2" customWidth="1"/>
    <col min="6" max="6" width="18.140625" style="2" bestFit="1" customWidth="1"/>
    <col min="7" max="7" width="9.140625" style="2" customWidth="1"/>
    <col min="8" max="16384" width="9.140625" style="2"/>
  </cols>
  <sheetData>
    <row r="1" spans="1:5" ht="15" x14ac:dyDescent="0.2">
      <c r="A1" s="56" t="s">
        <v>39</v>
      </c>
      <c r="B1" s="56"/>
      <c r="C1" s="56"/>
      <c r="D1" s="56"/>
      <c r="E1" s="11"/>
    </row>
    <row r="2" spans="1:5" x14ac:dyDescent="0.2">
      <c r="A2" s="11"/>
      <c r="B2" s="11"/>
      <c r="C2" s="11"/>
      <c r="D2" s="11"/>
      <c r="E2" s="11"/>
    </row>
    <row r="3" spans="1:5" x14ac:dyDescent="0.2">
      <c r="A3" s="57" t="s">
        <v>40</v>
      </c>
      <c r="B3" s="57"/>
      <c r="C3" s="57"/>
      <c r="D3" s="57"/>
      <c r="E3" s="11"/>
    </row>
    <row r="4" spans="1:5" x14ac:dyDescent="0.2">
      <c r="A4" s="173" t="s">
        <v>41</v>
      </c>
      <c r="B4" s="174"/>
      <c r="C4" s="1" t="s">
        <v>42</v>
      </c>
      <c r="D4" s="11"/>
      <c r="E4" s="11"/>
    </row>
    <row r="5" spans="1:5" x14ac:dyDescent="0.2">
      <c r="A5" s="168" t="s">
        <v>43</v>
      </c>
      <c r="B5" s="169"/>
      <c r="C5" s="170">
        <v>0.11559999999999999</v>
      </c>
      <c r="D5" s="11"/>
      <c r="E5" s="11"/>
    </row>
    <row r="6" spans="1:5" x14ac:dyDescent="0.2">
      <c r="A6" s="6"/>
      <c r="B6" s="175" t="s">
        <v>44</v>
      </c>
      <c r="C6" s="171"/>
      <c r="D6" s="11"/>
      <c r="E6" s="11"/>
    </row>
    <row r="7" spans="1:5" x14ac:dyDescent="0.2">
      <c r="A7" s="7"/>
      <c r="B7" s="176"/>
      <c r="C7" s="172"/>
      <c r="D7" s="11"/>
      <c r="E7" s="11"/>
    </row>
    <row r="8" spans="1:5" x14ac:dyDescent="0.2">
      <c r="A8" s="168" t="s">
        <v>45</v>
      </c>
      <c r="B8" s="169"/>
      <c r="C8" s="170">
        <v>0.12039999999999999</v>
      </c>
      <c r="D8" s="11"/>
      <c r="E8" s="11"/>
    </row>
    <row r="9" spans="1:5" x14ac:dyDescent="0.2">
      <c r="A9" s="6"/>
      <c r="B9" s="3" t="s">
        <v>46</v>
      </c>
      <c r="C9" s="171"/>
      <c r="D9" s="11"/>
      <c r="E9" s="11"/>
    </row>
    <row r="10" spans="1:5" x14ac:dyDescent="0.2">
      <c r="A10" s="6"/>
      <c r="B10" s="3" t="s">
        <v>47</v>
      </c>
      <c r="C10" s="171"/>
      <c r="D10" s="11"/>
      <c r="E10" s="11"/>
    </row>
    <row r="11" spans="1:5" x14ac:dyDescent="0.2">
      <c r="A11" s="6"/>
      <c r="B11" s="3" t="s">
        <v>48</v>
      </c>
      <c r="C11" s="171"/>
      <c r="D11" s="11"/>
      <c r="E11" s="11"/>
    </row>
    <row r="12" spans="1:5" x14ac:dyDescent="0.2">
      <c r="A12" s="6"/>
      <c r="B12" s="3" t="s">
        <v>49</v>
      </c>
      <c r="C12" s="171"/>
      <c r="D12" s="11"/>
      <c r="E12" s="11"/>
    </row>
    <row r="13" spans="1:5" x14ac:dyDescent="0.2">
      <c r="A13" s="6"/>
      <c r="B13" s="3" t="s">
        <v>50</v>
      </c>
      <c r="C13" s="171"/>
      <c r="D13" s="11"/>
      <c r="E13" s="11"/>
    </row>
    <row r="14" spans="1:5" x14ac:dyDescent="0.2">
      <c r="A14" s="6"/>
      <c r="B14" s="3" t="s">
        <v>51</v>
      </c>
      <c r="C14" s="171"/>
      <c r="D14" s="11"/>
      <c r="E14" s="11"/>
    </row>
    <row r="15" spans="1:5" x14ac:dyDescent="0.2">
      <c r="A15" s="6"/>
      <c r="B15" s="3" t="s">
        <v>52</v>
      </c>
      <c r="C15" s="171"/>
      <c r="D15" s="11"/>
      <c r="E15" s="11"/>
    </row>
    <row r="16" spans="1:5" x14ac:dyDescent="0.2">
      <c r="A16" s="6"/>
      <c r="B16" s="3" t="s">
        <v>53</v>
      </c>
      <c r="C16" s="171"/>
      <c r="D16" s="11"/>
      <c r="E16" s="11"/>
    </row>
    <row r="17" spans="1:5" x14ac:dyDescent="0.2">
      <c r="A17" s="6"/>
      <c r="B17" s="3" t="s">
        <v>54</v>
      </c>
      <c r="C17" s="171"/>
      <c r="D17" s="11"/>
      <c r="E17" s="11"/>
    </row>
    <row r="18" spans="1:5" ht="11.25" customHeight="1" x14ac:dyDescent="0.2">
      <c r="A18" s="7"/>
      <c r="B18" s="8"/>
      <c r="C18" s="172"/>
      <c r="D18" s="11"/>
      <c r="E18" s="11"/>
    </row>
    <row r="19" spans="1:5" x14ac:dyDescent="0.2">
      <c r="A19" s="177" t="s">
        <v>55</v>
      </c>
      <c r="B19" s="178"/>
      <c r="C19" s="13">
        <f>SUM(C5:C18)</f>
        <v>0.23599999999999999</v>
      </c>
      <c r="D19" s="11"/>
      <c r="E19" s="11"/>
    </row>
    <row r="20" spans="1:5" x14ac:dyDescent="0.2">
      <c r="A20" s="11"/>
      <c r="B20" s="11"/>
      <c r="C20" s="11"/>
      <c r="D20" s="11"/>
      <c r="E20" s="11"/>
    </row>
    <row r="21" spans="1:5" x14ac:dyDescent="0.2">
      <c r="A21" s="167"/>
      <c r="B21" s="167"/>
      <c r="D21" s="11"/>
      <c r="E21" s="11"/>
    </row>
    <row r="22" spans="1:5" x14ac:dyDescent="0.2">
      <c r="A22" s="11"/>
      <c r="B22" s="11"/>
      <c r="C22" s="11"/>
      <c r="D22" s="11"/>
      <c r="E22" s="11"/>
    </row>
    <row r="23" spans="1:5" x14ac:dyDescent="0.2">
      <c r="A23" s="11"/>
      <c r="B23" s="11"/>
      <c r="C23" s="11"/>
      <c r="D23" s="11"/>
      <c r="E23" s="11"/>
    </row>
  </sheetData>
  <sheetProtection algorithmName="SHA-512" hashValue="c1dKEc5CCHpNiVoPwtgO7JsVFglwGsrlOHGhyX5JQQWuFO/CFx/mqf6FK+2fJ54i5K27coTLHlHDscHxs09qwQ==" saltValue="4iYEYeXK7FWVBerqthlbqg==" spinCount="100000"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xr:uid="{00000000-0002-0000-0100-000000000000}"/>
    <dataValidation allowBlank="1" showInputMessage="1" showErrorMessage="1" prompt="Other Benefits Percent" sqref="C8:C18" xr:uid="{00000000-0002-0000-0100-000001000000}"/>
    <dataValidation allowBlank="1" showInputMessage="1" showErrorMessage="1" prompt="Total Benefit Percentage formula is Taxes and Workers Comp Percent + Other Benefits Percent" sqref="C19" xr:uid="{00000000-0002-0000-0100-000002000000}"/>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H8"/>
  <sheetViews>
    <sheetView zoomScale="97" zoomScaleNormal="97" workbookViewId="0">
      <selection activeCell="C5" sqref="C5"/>
    </sheetView>
  </sheetViews>
  <sheetFormatPr defaultColWidth="9.140625" defaultRowHeight="12.75" x14ac:dyDescent="0.2"/>
  <cols>
    <col min="1" max="1" width="30.5703125" style="2" customWidth="1"/>
    <col min="2" max="2" width="43.85546875" style="2" customWidth="1"/>
    <col min="3" max="3" width="18" style="2" customWidth="1"/>
    <col min="4" max="4" width="13.140625" style="2" customWidth="1"/>
    <col min="5" max="7" width="9.140625" style="2"/>
    <col min="8" max="8" width="10" style="2" hidden="1" customWidth="1"/>
    <col min="9" max="16384" width="9.140625" style="2"/>
  </cols>
  <sheetData>
    <row r="1" spans="1:8" ht="15" x14ac:dyDescent="0.2">
      <c r="A1" s="56" t="s">
        <v>56</v>
      </c>
      <c r="B1" s="56"/>
      <c r="C1" s="56"/>
      <c r="D1" s="11"/>
      <c r="E1" s="11"/>
    </row>
    <row r="2" spans="1:8" x14ac:dyDescent="0.2">
      <c r="A2" s="11"/>
      <c r="B2" s="11"/>
      <c r="C2" s="11"/>
      <c r="D2" s="11"/>
      <c r="E2" s="11"/>
    </row>
    <row r="3" spans="1:8" x14ac:dyDescent="0.2">
      <c r="A3" s="57" t="s">
        <v>57</v>
      </c>
      <c r="B3" s="57"/>
      <c r="C3" s="57"/>
      <c r="D3" s="11"/>
      <c r="E3" s="11"/>
    </row>
    <row r="4" spans="1:8" x14ac:dyDescent="0.2">
      <c r="A4" s="181" t="s">
        <v>58</v>
      </c>
      <c r="B4" s="182"/>
      <c r="C4" s="117" t="s">
        <v>59</v>
      </c>
      <c r="D4" s="11"/>
      <c r="E4" s="11"/>
    </row>
    <row r="5" spans="1:8" ht="99" customHeight="1" x14ac:dyDescent="0.2">
      <c r="A5" s="179" t="s">
        <v>60</v>
      </c>
      <c r="B5" s="180"/>
      <c r="C5" s="127">
        <v>2741.07</v>
      </c>
      <c r="D5" s="11"/>
      <c r="E5" s="11"/>
      <c r="H5" s="132">
        <f>SUM(2375.48*15.39%)+2375.48</f>
        <v>2741.0663720000002</v>
      </c>
    </row>
    <row r="6" spans="1:8" x14ac:dyDescent="0.2">
      <c r="A6" s="11"/>
      <c r="B6" s="11"/>
      <c r="C6" s="11"/>
      <c r="D6" s="11"/>
      <c r="E6" s="11"/>
    </row>
    <row r="7" spans="1:8" x14ac:dyDescent="0.2">
      <c r="A7" s="11"/>
      <c r="B7" s="11"/>
      <c r="C7" s="11"/>
      <c r="D7" s="11"/>
      <c r="E7" s="11"/>
    </row>
    <row r="8" spans="1:8" x14ac:dyDescent="0.2">
      <c r="A8" s="11"/>
      <c r="B8" s="11"/>
      <c r="C8" s="11"/>
      <c r="D8" s="11"/>
      <c r="E8" s="11"/>
    </row>
  </sheetData>
  <sheetProtection algorithmName="SHA-512" hashValue="UsbV/eh8QHPGE+HJNBiMOhsv1Nghxz7TY/FIVlkZG55RSZUhvesUKtxK/NZIxcGOfECvvZf7XUZ/wxAs7CEHaw==" saltValue="pPCyXfX6A/18o4+aCw9VCw=="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xr:uid="{00000000-0002-0000-0200-000000000000}"/>
  </dataValidations>
  <pageMargins left="0.25" right="0.25" top="1.25" bottom="0.75" header="0.3" footer="0.3"/>
  <pageSetup orientation="portrait" r:id="rId1"/>
  <headerFooter alignWithMargins="0">
    <oddHeader>&amp;C&amp;G</oddHeader>
    <oddFooter>&amp;LDWRS Draft Framework for Corporate-Basic- &amp;A&amp;R&amp;P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G17"/>
  <sheetViews>
    <sheetView showGridLines="0" zoomScale="125" workbookViewId="0">
      <selection activeCell="E11" sqref="E11"/>
    </sheetView>
  </sheetViews>
  <sheetFormatPr defaultColWidth="9.140625" defaultRowHeight="12.75" x14ac:dyDescent="0.2"/>
  <cols>
    <col min="1" max="1" width="9.140625" style="2"/>
    <col min="2" max="2" width="11.140625" style="2" customWidth="1"/>
    <col min="3" max="3" width="6.85546875" style="2" customWidth="1"/>
    <col min="4" max="4" width="11.28515625" style="2" customWidth="1"/>
    <col min="5" max="5" width="17.85546875" style="2" customWidth="1"/>
    <col min="6" max="6" width="10.28515625" style="2" bestFit="1" customWidth="1"/>
    <col min="7" max="16384" width="9.140625" style="2"/>
  </cols>
  <sheetData>
    <row r="1" spans="1:7" ht="15" x14ac:dyDescent="0.2">
      <c r="A1" s="56" t="s">
        <v>61</v>
      </c>
      <c r="B1" s="56"/>
      <c r="C1" s="56"/>
      <c r="D1" s="56"/>
      <c r="E1" s="56"/>
      <c r="F1" s="56"/>
      <c r="G1" s="11"/>
    </row>
    <row r="2" spans="1:7" x14ac:dyDescent="0.2">
      <c r="A2" s="11"/>
      <c r="B2" s="11"/>
      <c r="C2" s="11"/>
      <c r="D2" s="11"/>
      <c r="E2" s="11"/>
      <c r="F2" s="11"/>
      <c r="G2" s="11"/>
    </row>
    <row r="3" spans="1:7" x14ac:dyDescent="0.2">
      <c r="A3" s="57" t="s">
        <v>62</v>
      </c>
      <c r="B3" s="57"/>
      <c r="C3" s="57"/>
      <c r="D3" s="57"/>
      <c r="E3" s="57"/>
      <c r="F3" s="57"/>
    </row>
    <row r="4" spans="1:7" x14ac:dyDescent="0.2">
      <c r="A4" s="192" t="s">
        <v>63</v>
      </c>
      <c r="B4" s="192"/>
      <c r="C4" s="192"/>
      <c r="D4" s="192"/>
      <c r="E4" s="9" t="s">
        <v>64</v>
      </c>
    </row>
    <row r="5" spans="1:7" x14ac:dyDescent="0.2">
      <c r="A5" s="193" t="s">
        <v>65</v>
      </c>
      <c r="B5" s="193"/>
      <c r="C5" s="193"/>
      <c r="D5" s="193"/>
      <c r="E5" s="23">
        <v>0.13250000000000001</v>
      </c>
    </row>
    <row r="6" spans="1:7" x14ac:dyDescent="0.2">
      <c r="A6" s="194" t="s">
        <v>66</v>
      </c>
      <c r="B6" s="194"/>
      <c r="C6" s="194"/>
      <c r="D6" s="194"/>
      <c r="E6" s="13">
        <f>SUM(E5:E5)</f>
        <v>0.13250000000000001</v>
      </c>
    </row>
    <row r="7" spans="1:7" x14ac:dyDescent="0.2">
      <c r="A7" s="16"/>
      <c r="B7" s="16"/>
      <c r="C7" s="16"/>
      <c r="D7" s="16"/>
      <c r="E7" s="16"/>
    </row>
    <row r="8" spans="1:7" x14ac:dyDescent="0.2">
      <c r="A8" s="14"/>
      <c r="B8" s="14"/>
      <c r="C8" s="14"/>
      <c r="D8" s="14"/>
      <c r="E8" s="14"/>
    </row>
    <row r="9" spans="1:7" x14ac:dyDescent="0.2">
      <c r="A9" s="14"/>
      <c r="B9" s="14"/>
      <c r="C9" s="14"/>
      <c r="D9" s="14"/>
      <c r="E9" s="14"/>
    </row>
    <row r="10" spans="1:7" x14ac:dyDescent="0.2">
      <c r="A10" s="58" t="s">
        <v>67</v>
      </c>
      <c r="B10" s="59"/>
      <c r="C10" s="59"/>
      <c r="D10" s="59"/>
      <c r="E10" s="59"/>
      <c r="F10" s="59"/>
    </row>
    <row r="11" spans="1:7" x14ac:dyDescent="0.2">
      <c r="A11" s="186" t="s">
        <v>68</v>
      </c>
      <c r="B11" s="187"/>
      <c r="C11" s="187"/>
      <c r="D11" s="188"/>
      <c r="E11" s="23">
        <v>1.2999999999999999E-2</v>
      </c>
    </row>
    <row r="12" spans="1:7" x14ac:dyDescent="0.2">
      <c r="A12" s="186" t="s">
        <v>69</v>
      </c>
      <c r="B12" s="187"/>
      <c r="C12" s="187"/>
      <c r="D12" s="188"/>
      <c r="E12" s="23">
        <v>3.9E-2</v>
      </c>
    </row>
    <row r="13" spans="1:7" x14ac:dyDescent="0.2">
      <c r="A13" s="189" t="s">
        <v>70</v>
      </c>
      <c r="B13" s="190"/>
      <c r="C13" s="190"/>
      <c r="D13" s="191"/>
      <c r="E13" s="13">
        <f>SUM(E10:E12)</f>
        <v>5.1999999999999998E-2</v>
      </c>
    </row>
    <row r="14" spans="1:7" x14ac:dyDescent="0.2">
      <c r="A14" s="14"/>
      <c r="B14" s="14"/>
      <c r="C14" s="14"/>
      <c r="D14" s="14"/>
      <c r="E14" s="14"/>
    </row>
    <row r="15" spans="1:7" x14ac:dyDescent="0.2">
      <c r="A15" s="14" t="s">
        <v>71</v>
      </c>
      <c r="B15" s="14"/>
      <c r="C15" s="14"/>
      <c r="D15" s="14"/>
      <c r="E15" s="14"/>
    </row>
    <row r="16" spans="1:7" x14ac:dyDescent="0.2">
      <c r="A16" s="183" t="s">
        <v>72</v>
      </c>
      <c r="B16" s="184"/>
      <c r="C16" s="184"/>
      <c r="D16" s="185"/>
      <c r="E16" s="24">
        <f>SUM(E6,E13)</f>
        <v>0.1845</v>
      </c>
    </row>
    <row r="17" ht="16.5" customHeight="1" x14ac:dyDescent="0.2"/>
  </sheetData>
  <sheetProtection algorithmName="SHA-512" hashValue="7jRCPAqy+tQwj+e+3BkrE2smc322nrIBqMVHMX2avpR3nEVPHB4Joh3s7vhAz2SGKhux6agYCytEiwiPRZrJjw==" saltValue="afkRVE+yo8A2BgdvwYT68A==" spinCount="100000"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xr:uid="{00000000-0002-0000-0300-000000000000}"/>
    <dataValidation allowBlank="1" showInputMessage="1" showErrorMessage="1" prompt="Total G&amp;A Percentage formula is equal to Standard General &amp; Administrative Support Percent" sqref="E6" xr:uid="{00000000-0002-0000-0300-000001000000}"/>
    <dataValidation allowBlank="1" showInputMessage="1" showErrorMessage="1" prompt="Program Support Percent" sqref="E11" xr:uid="{00000000-0002-0000-0300-000002000000}"/>
    <dataValidation allowBlank="1" showInputMessage="1" showErrorMessage="1" prompt="Utilization and Absence Factor Percent" sqref="E12" xr:uid="{00000000-0002-0000-0300-000003000000}"/>
    <dataValidation allowBlank="1" showInputMessage="1" showErrorMessage="1" prompt="Total Program Related Expenses formula is Program Support Percent  + Utilization and Absence Factor Percent" sqref="E13" xr:uid="{00000000-0002-0000-0300-000004000000}"/>
    <dataValidation allowBlank="1" showInputMessage="1" showErrorMessage="1" prompt="Total Program Related Expenses and G&amp;A Support formula is Total G&amp;A Percentage + Total Program Related Expenses" sqref="E16" xr:uid="{00000000-0002-0000-0300-000005000000}"/>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62" bestFit="1" customWidth="1"/>
  </cols>
  <sheetData>
    <row r="2" spans="1:6" x14ac:dyDescent="0.2">
      <c r="A2" s="99"/>
      <c r="B2" s="99"/>
      <c r="C2" s="99"/>
      <c r="D2" s="99"/>
    </row>
    <row r="3" spans="1:6" x14ac:dyDescent="0.2">
      <c r="A3" s="33" t="s">
        <v>73</v>
      </c>
      <c r="B3" s="81"/>
      <c r="C3" s="81"/>
      <c r="D3" s="81"/>
    </row>
    <row r="4" spans="1:6" x14ac:dyDescent="0.2">
      <c r="A4" s="39" t="s">
        <v>74</v>
      </c>
      <c r="B4" s="195" t="s">
        <v>80</v>
      </c>
      <c r="C4" s="196"/>
      <c r="D4" s="197"/>
    </row>
    <row r="5" spans="1:6" x14ac:dyDescent="0.2">
      <c r="A5" s="39" t="s">
        <v>76</v>
      </c>
      <c r="B5" s="198" t="str">
        <f>INDEX($C$10:$C$97,MATCH(B4:D4,B10:B97,0))</f>
        <v>Unspecified Region</v>
      </c>
      <c r="C5" s="199"/>
      <c r="D5" s="200"/>
    </row>
    <row r="7" spans="1:6" hidden="1" x14ac:dyDescent="0.2">
      <c r="A7" t="s">
        <v>77</v>
      </c>
      <c r="B7" t="str">
        <f>INDEX($D$10:$D$97,MATCH(B4:D4,B10:B97,0))</f>
        <v>-</v>
      </c>
    </row>
    <row r="8" spans="1:6" hidden="1" x14ac:dyDescent="0.2"/>
    <row r="9" spans="1:6" ht="15" hidden="1" x14ac:dyDescent="0.2">
      <c r="B9" s="63" t="s">
        <v>78</v>
      </c>
      <c r="C9" s="63" t="s">
        <v>79</v>
      </c>
      <c r="D9" s="64" t="s">
        <v>77</v>
      </c>
      <c r="F9"/>
    </row>
    <row r="10" spans="1:6" ht="15" hidden="1" x14ac:dyDescent="0.2">
      <c r="B10" s="65" t="s">
        <v>80</v>
      </c>
      <c r="C10" s="65" t="s">
        <v>81</v>
      </c>
      <c r="D10" s="66" t="s">
        <v>82</v>
      </c>
      <c r="F10"/>
    </row>
    <row r="11" spans="1:6" ht="15" hidden="1" x14ac:dyDescent="0.2">
      <c r="B11" s="67" t="s">
        <v>83</v>
      </c>
      <c r="C11" s="67" t="s">
        <v>84</v>
      </c>
      <c r="D11" s="129">
        <v>0.97099999999999997</v>
      </c>
      <c r="F11"/>
    </row>
    <row r="12" spans="1:6" ht="15" hidden="1" x14ac:dyDescent="0.2">
      <c r="B12" s="67" t="s">
        <v>85</v>
      </c>
      <c r="C12" s="67" t="s">
        <v>86</v>
      </c>
      <c r="D12" s="129">
        <v>1.0169999999999999</v>
      </c>
      <c r="F12"/>
    </row>
    <row r="13" spans="1:6" ht="15" hidden="1" x14ac:dyDescent="0.2">
      <c r="B13" s="67" t="s">
        <v>87</v>
      </c>
      <c r="C13" s="67" t="s">
        <v>88</v>
      </c>
      <c r="D13" s="129">
        <v>0.95399999999999996</v>
      </c>
      <c r="F13"/>
    </row>
    <row r="14" spans="1:6" ht="15" hidden="1" x14ac:dyDescent="0.2">
      <c r="B14" s="67" t="s">
        <v>89</v>
      </c>
      <c r="C14" s="67" t="s">
        <v>88</v>
      </c>
      <c r="D14" s="129">
        <v>0.95399999999999996</v>
      </c>
      <c r="F14"/>
    </row>
    <row r="15" spans="1:6" ht="15" hidden="1" x14ac:dyDescent="0.2">
      <c r="B15" s="67" t="s">
        <v>90</v>
      </c>
      <c r="C15" s="67" t="s">
        <v>91</v>
      </c>
      <c r="D15" s="129">
        <v>0.996</v>
      </c>
      <c r="F15"/>
    </row>
    <row r="16" spans="1:6" ht="15" hidden="1" x14ac:dyDescent="0.2">
      <c r="B16" s="67" t="s">
        <v>92</v>
      </c>
      <c r="C16" s="68" t="s">
        <v>93</v>
      </c>
      <c r="D16" s="129">
        <v>0.97799999999999998</v>
      </c>
      <c r="F16"/>
    </row>
    <row r="17" spans="2:6" ht="15" hidden="1" x14ac:dyDescent="0.2">
      <c r="B17" s="67" t="s">
        <v>94</v>
      </c>
      <c r="C17" s="67" t="s">
        <v>95</v>
      </c>
      <c r="D17" s="129">
        <v>1.014</v>
      </c>
      <c r="F17"/>
    </row>
    <row r="18" spans="2:6" ht="15" hidden="1" x14ac:dyDescent="0.2">
      <c r="B18" s="67" t="s">
        <v>96</v>
      </c>
      <c r="C18" s="68" t="s">
        <v>97</v>
      </c>
      <c r="D18" s="129">
        <v>1.01</v>
      </c>
      <c r="F18"/>
    </row>
    <row r="19" spans="2:6" ht="15" hidden="1" x14ac:dyDescent="0.2">
      <c r="B19" s="67" t="s">
        <v>98</v>
      </c>
      <c r="C19" s="68" t="s">
        <v>99</v>
      </c>
      <c r="D19" s="129">
        <v>0.97699999999999998</v>
      </c>
      <c r="F19"/>
    </row>
    <row r="20" spans="2:6" ht="15" hidden="1" x14ac:dyDescent="0.2">
      <c r="B20" s="67" t="s">
        <v>100</v>
      </c>
      <c r="C20" s="67" t="s">
        <v>86</v>
      </c>
      <c r="D20" s="129">
        <v>1.0169999999999999</v>
      </c>
      <c r="F20"/>
    </row>
    <row r="21" spans="2:6" ht="15" hidden="1" x14ac:dyDescent="0.2">
      <c r="B21" s="67" t="s">
        <v>101</v>
      </c>
      <c r="C21" s="67" t="s">
        <v>88</v>
      </c>
      <c r="D21" s="129">
        <v>0.95399999999999996</v>
      </c>
      <c r="F21"/>
    </row>
    <row r="22" spans="2:6" ht="15" hidden="1" x14ac:dyDescent="0.2">
      <c r="B22" s="67" t="s">
        <v>102</v>
      </c>
      <c r="C22" s="68" t="s">
        <v>93</v>
      </c>
      <c r="D22" s="129">
        <v>0.97799999999999998</v>
      </c>
      <c r="F22"/>
    </row>
    <row r="23" spans="2:6" ht="15" hidden="1" x14ac:dyDescent="0.2">
      <c r="B23" s="67" t="s">
        <v>103</v>
      </c>
      <c r="C23" s="68" t="s">
        <v>86</v>
      </c>
      <c r="D23" s="129">
        <v>1.0169999999999999</v>
      </c>
      <c r="F23"/>
    </row>
    <row r="24" spans="2:6" ht="15" hidden="1" x14ac:dyDescent="0.2">
      <c r="B24" s="67" t="s">
        <v>104</v>
      </c>
      <c r="C24" s="68" t="s">
        <v>105</v>
      </c>
      <c r="D24" s="129">
        <v>1.0109999999999999</v>
      </c>
      <c r="F24"/>
    </row>
    <row r="25" spans="2:6" ht="15" hidden="1" x14ac:dyDescent="0.2">
      <c r="B25" s="67" t="s">
        <v>106</v>
      </c>
      <c r="C25" s="67" t="s">
        <v>88</v>
      </c>
      <c r="D25" s="129">
        <v>0.95399999999999996</v>
      </c>
      <c r="F25"/>
    </row>
    <row r="26" spans="2:6" ht="15" hidden="1" x14ac:dyDescent="0.2">
      <c r="B26" s="67" t="s">
        <v>75</v>
      </c>
      <c r="C26" s="68" t="s">
        <v>84</v>
      </c>
      <c r="D26" s="129">
        <v>0.97099999999999997</v>
      </c>
      <c r="F26"/>
    </row>
    <row r="27" spans="2:6" ht="15" hidden="1" x14ac:dyDescent="0.2">
      <c r="B27" s="67" t="s">
        <v>107</v>
      </c>
      <c r="C27" s="68" t="s">
        <v>93</v>
      </c>
      <c r="D27" s="129">
        <v>0.97799999999999998</v>
      </c>
      <c r="F27"/>
    </row>
    <row r="28" spans="2:6" ht="15" hidden="1" x14ac:dyDescent="0.2">
      <c r="B28" s="67" t="s">
        <v>108</v>
      </c>
      <c r="C28" s="67" t="s">
        <v>88</v>
      </c>
      <c r="D28" s="129">
        <v>0.95399999999999996</v>
      </c>
      <c r="F28"/>
    </row>
    <row r="29" spans="2:6" ht="15" hidden="1" x14ac:dyDescent="0.2">
      <c r="B29" s="67" t="s">
        <v>109</v>
      </c>
      <c r="C29" s="67" t="s">
        <v>86</v>
      </c>
      <c r="D29" s="129">
        <v>1.0169999999999999</v>
      </c>
      <c r="F29"/>
    </row>
    <row r="30" spans="2:6" ht="15" hidden="1" x14ac:dyDescent="0.2">
      <c r="B30" s="67" t="s">
        <v>110</v>
      </c>
      <c r="C30" s="68" t="s">
        <v>111</v>
      </c>
      <c r="D30" s="129">
        <v>1.006</v>
      </c>
      <c r="F30"/>
    </row>
    <row r="31" spans="2:6" ht="15" hidden="1" x14ac:dyDescent="0.2">
      <c r="B31" s="67" t="s">
        <v>112</v>
      </c>
      <c r="C31" s="67" t="s">
        <v>88</v>
      </c>
      <c r="D31" s="129">
        <v>0.95399999999999996</v>
      </c>
      <c r="F31"/>
    </row>
    <row r="32" spans="2:6" ht="15" hidden="1" x14ac:dyDescent="0.2">
      <c r="B32" s="67" t="s">
        <v>113</v>
      </c>
      <c r="C32" s="68" t="s">
        <v>97</v>
      </c>
      <c r="D32" s="129">
        <v>1.01</v>
      </c>
      <c r="F32"/>
    </row>
    <row r="33" spans="2:6" ht="15" hidden="1" x14ac:dyDescent="0.2">
      <c r="B33" s="67" t="s">
        <v>114</v>
      </c>
      <c r="C33" s="68" t="s">
        <v>111</v>
      </c>
      <c r="D33" s="129">
        <v>1.006</v>
      </c>
      <c r="F33"/>
    </row>
    <row r="34" spans="2:6" ht="15" hidden="1" x14ac:dyDescent="0.2">
      <c r="B34" s="67" t="s">
        <v>115</v>
      </c>
      <c r="C34" s="68" t="s">
        <v>97</v>
      </c>
      <c r="D34" s="129">
        <v>1.01</v>
      </c>
      <c r="F34"/>
    </row>
    <row r="35" spans="2:6" ht="15" hidden="1" x14ac:dyDescent="0.2">
      <c r="B35" s="67" t="s">
        <v>116</v>
      </c>
      <c r="C35" s="68" t="s">
        <v>97</v>
      </c>
      <c r="D35" s="129">
        <v>1.01</v>
      </c>
      <c r="F35"/>
    </row>
    <row r="36" spans="2:6" ht="15" hidden="1" x14ac:dyDescent="0.2">
      <c r="B36" s="67" t="s">
        <v>117</v>
      </c>
      <c r="C36" s="67" t="s">
        <v>88</v>
      </c>
      <c r="D36" s="129">
        <v>0.95399999999999996</v>
      </c>
      <c r="F36"/>
    </row>
    <row r="37" spans="2:6" ht="15" hidden="1" x14ac:dyDescent="0.2">
      <c r="B37" s="67" t="s">
        <v>118</v>
      </c>
      <c r="C37" s="67" t="s">
        <v>86</v>
      </c>
      <c r="D37" s="129">
        <v>1.0169999999999999</v>
      </c>
      <c r="F37"/>
    </row>
    <row r="38" spans="2:6" ht="15" hidden="1" x14ac:dyDescent="0.2">
      <c r="B38" s="67" t="s">
        <v>119</v>
      </c>
      <c r="C38" s="68" t="s">
        <v>120</v>
      </c>
      <c r="D38" s="129">
        <v>0.97599999999999998</v>
      </c>
      <c r="F38"/>
    </row>
    <row r="39" spans="2:6" ht="15" hidden="1" x14ac:dyDescent="0.2">
      <c r="B39" s="67" t="s">
        <v>121</v>
      </c>
      <c r="C39" s="67" t="s">
        <v>88</v>
      </c>
      <c r="D39" s="129">
        <v>0.95399999999999996</v>
      </c>
      <c r="F39"/>
    </row>
    <row r="40" spans="2:6" ht="15" hidden="1" x14ac:dyDescent="0.2">
      <c r="B40" s="67" t="s">
        <v>122</v>
      </c>
      <c r="C40" s="68" t="s">
        <v>86</v>
      </c>
      <c r="D40" s="129">
        <v>1.0169999999999999</v>
      </c>
      <c r="F40"/>
    </row>
    <row r="41" spans="2:6" ht="15" hidden="1" x14ac:dyDescent="0.2">
      <c r="B41" s="67" t="s">
        <v>123</v>
      </c>
      <c r="C41" s="68" t="s">
        <v>84</v>
      </c>
      <c r="D41" s="129">
        <v>0.97099999999999997</v>
      </c>
      <c r="F41"/>
    </row>
    <row r="42" spans="2:6" ht="15" hidden="1" x14ac:dyDescent="0.2">
      <c r="B42" s="67" t="s">
        <v>124</v>
      </c>
      <c r="C42" s="68" t="s">
        <v>93</v>
      </c>
      <c r="D42" s="129">
        <v>0.97799999999999998</v>
      </c>
      <c r="F42"/>
    </row>
    <row r="43" spans="2:6" ht="15" hidden="1" x14ac:dyDescent="0.2">
      <c r="B43" s="67" t="s">
        <v>125</v>
      </c>
      <c r="C43" s="68" t="s">
        <v>84</v>
      </c>
      <c r="D43" s="129">
        <v>0.97099999999999997</v>
      </c>
      <c r="F43"/>
    </row>
    <row r="44" spans="2:6" ht="15" hidden="1" x14ac:dyDescent="0.2">
      <c r="B44" s="67" t="s">
        <v>126</v>
      </c>
      <c r="C44" s="68" t="s">
        <v>93</v>
      </c>
      <c r="D44" s="129">
        <v>0.97799999999999998</v>
      </c>
      <c r="F44"/>
    </row>
    <row r="45" spans="2:6" ht="15" hidden="1" x14ac:dyDescent="0.2">
      <c r="B45" s="67" t="s">
        <v>127</v>
      </c>
      <c r="C45" s="67" t="s">
        <v>88</v>
      </c>
      <c r="D45" s="129">
        <v>0.95399999999999996</v>
      </c>
      <c r="F45"/>
    </row>
    <row r="46" spans="2:6" ht="15" hidden="1" x14ac:dyDescent="0.2">
      <c r="B46" s="67" t="s">
        <v>128</v>
      </c>
      <c r="C46" s="68" t="s">
        <v>84</v>
      </c>
      <c r="D46" s="129">
        <v>0.97099999999999997</v>
      </c>
      <c r="F46"/>
    </row>
    <row r="47" spans="2:6" ht="15" hidden="1" x14ac:dyDescent="0.2">
      <c r="B47" s="67" t="s">
        <v>129</v>
      </c>
      <c r="C47" s="68" t="s">
        <v>93</v>
      </c>
      <c r="D47" s="129">
        <v>0.97799999999999998</v>
      </c>
      <c r="F47"/>
    </row>
    <row r="48" spans="2:6" ht="15" hidden="1" x14ac:dyDescent="0.2">
      <c r="B48" s="67" t="s">
        <v>130</v>
      </c>
      <c r="C48" s="68" t="s">
        <v>84</v>
      </c>
      <c r="D48" s="129">
        <v>0.97099999999999997</v>
      </c>
      <c r="F48"/>
    </row>
    <row r="49" spans="2:6" ht="15" hidden="1" x14ac:dyDescent="0.2">
      <c r="B49" s="67" t="s">
        <v>131</v>
      </c>
      <c r="C49" s="67" t="s">
        <v>88</v>
      </c>
      <c r="D49" s="129">
        <v>0.95399999999999996</v>
      </c>
      <c r="F49"/>
    </row>
    <row r="50" spans="2:6" ht="15" hidden="1" x14ac:dyDescent="0.2">
      <c r="B50" s="67" t="s">
        <v>132</v>
      </c>
      <c r="C50" s="68" t="s">
        <v>86</v>
      </c>
      <c r="D50" s="129">
        <v>1.0169999999999999</v>
      </c>
      <c r="F50"/>
    </row>
    <row r="51" spans="2:6" ht="15" hidden="1" x14ac:dyDescent="0.2">
      <c r="B51" s="67" t="s">
        <v>133</v>
      </c>
      <c r="C51" s="68" t="s">
        <v>93</v>
      </c>
      <c r="D51" s="129">
        <v>0.97799999999999998</v>
      </c>
      <c r="F51"/>
    </row>
    <row r="52" spans="2:6" ht="15" hidden="1" x14ac:dyDescent="0.2">
      <c r="B52" s="67" t="s">
        <v>134</v>
      </c>
      <c r="C52" s="68" t="s">
        <v>93</v>
      </c>
      <c r="D52" s="129">
        <v>0.97799999999999998</v>
      </c>
      <c r="F52"/>
    </row>
    <row r="53" spans="2:6" ht="15" hidden="1" x14ac:dyDescent="0.2">
      <c r="B53" s="67" t="s">
        <v>135</v>
      </c>
      <c r="C53" s="68" t="s">
        <v>93</v>
      </c>
      <c r="D53" s="129">
        <v>0.97799999999999998</v>
      </c>
      <c r="F53"/>
    </row>
    <row r="54" spans="2:6" ht="15" hidden="1" x14ac:dyDescent="0.2">
      <c r="B54" s="67" t="s">
        <v>136</v>
      </c>
      <c r="C54" s="67" t="s">
        <v>88</v>
      </c>
      <c r="D54" s="129">
        <v>0.95399999999999996</v>
      </c>
      <c r="F54"/>
    </row>
    <row r="55" spans="2:6" ht="15" hidden="1" x14ac:dyDescent="0.2">
      <c r="B55" s="67" t="s">
        <v>137</v>
      </c>
      <c r="C55" s="67" t="s">
        <v>88</v>
      </c>
      <c r="D55" s="129">
        <v>0.95399999999999996</v>
      </c>
      <c r="F55"/>
    </row>
    <row r="56" spans="2:6" ht="15" hidden="1" x14ac:dyDescent="0.2">
      <c r="B56" s="67" t="s">
        <v>138</v>
      </c>
      <c r="C56" s="68" t="s">
        <v>97</v>
      </c>
      <c r="D56" s="129">
        <v>1.01</v>
      </c>
      <c r="F56"/>
    </row>
    <row r="57" spans="2:6" ht="15" hidden="1" x14ac:dyDescent="0.2">
      <c r="B57" s="67" t="s">
        <v>139</v>
      </c>
      <c r="C57" s="68" t="s">
        <v>93</v>
      </c>
      <c r="D57" s="129">
        <v>0.97799999999999998</v>
      </c>
      <c r="F57"/>
    </row>
    <row r="58" spans="2:6" ht="15" hidden="1" x14ac:dyDescent="0.2">
      <c r="B58" s="67" t="s">
        <v>140</v>
      </c>
      <c r="C58" s="68" t="s">
        <v>86</v>
      </c>
      <c r="D58" s="129">
        <v>1.0169999999999999</v>
      </c>
      <c r="F58"/>
    </row>
    <row r="59" spans="2:6" ht="15" hidden="1" x14ac:dyDescent="0.2">
      <c r="B59" s="67" t="s">
        <v>141</v>
      </c>
      <c r="C59" s="67" t="s">
        <v>88</v>
      </c>
      <c r="D59" s="129">
        <v>0.95399999999999996</v>
      </c>
      <c r="F59"/>
    </row>
    <row r="60" spans="2:6" ht="15" hidden="1" x14ac:dyDescent="0.2">
      <c r="B60" s="67" t="s">
        <v>142</v>
      </c>
      <c r="C60" s="68" t="s">
        <v>97</v>
      </c>
      <c r="D60" s="129">
        <v>1.01</v>
      </c>
      <c r="F60"/>
    </row>
    <row r="61" spans="2:6" ht="15" hidden="1" x14ac:dyDescent="0.2">
      <c r="B61" s="67" t="s">
        <v>143</v>
      </c>
      <c r="C61" s="68" t="s">
        <v>93</v>
      </c>
      <c r="D61" s="129">
        <v>0.97799999999999998</v>
      </c>
      <c r="F61"/>
    </row>
    <row r="62" spans="2:6" ht="15" hidden="1" x14ac:dyDescent="0.2">
      <c r="B62" s="67" t="s">
        <v>144</v>
      </c>
      <c r="C62" s="68" t="s">
        <v>95</v>
      </c>
      <c r="D62" s="129">
        <v>1.014</v>
      </c>
      <c r="F62"/>
    </row>
    <row r="63" spans="2:6" ht="15" hidden="1" x14ac:dyDescent="0.2">
      <c r="B63" s="67" t="s">
        <v>145</v>
      </c>
      <c r="C63" s="68" t="s">
        <v>93</v>
      </c>
      <c r="D63" s="129">
        <v>0.97799999999999998</v>
      </c>
      <c r="F63"/>
    </row>
    <row r="64" spans="2:6" ht="15" hidden="1" x14ac:dyDescent="0.2">
      <c r="B64" s="67" t="s">
        <v>146</v>
      </c>
      <c r="C64" s="67" t="s">
        <v>88</v>
      </c>
      <c r="D64" s="129">
        <v>0.95399999999999996</v>
      </c>
      <c r="F64"/>
    </row>
    <row r="65" spans="2:6" ht="15" hidden="1" x14ac:dyDescent="0.2">
      <c r="B65" s="67" t="s">
        <v>147</v>
      </c>
      <c r="C65" s="68" t="s">
        <v>111</v>
      </c>
      <c r="D65" s="129">
        <v>1.006</v>
      </c>
      <c r="F65"/>
    </row>
    <row r="66" spans="2:6" ht="15" hidden="1" x14ac:dyDescent="0.2">
      <c r="B66" s="67" t="s">
        <v>148</v>
      </c>
      <c r="C66" s="67" t="s">
        <v>88</v>
      </c>
      <c r="D66" s="129">
        <v>0.95399999999999996</v>
      </c>
      <c r="F66"/>
    </row>
    <row r="67" spans="2:6" ht="15" hidden="1" x14ac:dyDescent="0.2">
      <c r="B67" s="67" t="s">
        <v>149</v>
      </c>
      <c r="C67" s="67" t="s">
        <v>88</v>
      </c>
      <c r="D67" s="129">
        <v>0.95399999999999996</v>
      </c>
      <c r="F67"/>
    </row>
    <row r="68" spans="2:6" ht="15" hidden="1" x14ac:dyDescent="0.2">
      <c r="B68" s="67" t="s">
        <v>150</v>
      </c>
      <c r="C68" s="68" t="s">
        <v>84</v>
      </c>
      <c r="D68" s="129">
        <v>0.97099999999999997</v>
      </c>
      <c r="F68"/>
    </row>
    <row r="69" spans="2:6" ht="15" hidden="1" x14ac:dyDescent="0.2">
      <c r="B69" s="67" t="s">
        <v>151</v>
      </c>
      <c r="C69" s="68" t="s">
        <v>93</v>
      </c>
      <c r="D69" s="129">
        <v>0.97799999999999998</v>
      </c>
      <c r="F69"/>
    </row>
    <row r="70" spans="2:6" ht="15" hidden="1" x14ac:dyDescent="0.2">
      <c r="B70" s="67" t="s">
        <v>152</v>
      </c>
      <c r="C70" s="68" t="s">
        <v>153</v>
      </c>
      <c r="D70" s="129">
        <v>1.026</v>
      </c>
      <c r="F70"/>
    </row>
    <row r="71" spans="2:6" ht="15" hidden="1" x14ac:dyDescent="0.2">
      <c r="B71" s="67" t="s">
        <v>154</v>
      </c>
      <c r="C71" s="67" t="s">
        <v>88</v>
      </c>
      <c r="D71" s="129">
        <v>0.95399999999999996</v>
      </c>
      <c r="F71"/>
    </row>
    <row r="72" spans="2:6" ht="15" hidden="1" x14ac:dyDescent="0.2">
      <c r="B72" s="67" t="s">
        <v>155</v>
      </c>
      <c r="C72" s="67" t="s">
        <v>86</v>
      </c>
      <c r="D72" s="129">
        <v>1.0169999999999999</v>
      </c>
      <c r="F72"/>
    </row>
    <row r="73" spans="2:6" ht="15" hidden="1" x14ac:dyDescent="0.2">
      <c r="B73" s="67" t="s">
        <v>156</v>
      </c>
      <c r="C73" s="67" t="s">
        <v>88</v>
      </c>
      <c r="D73" s="129">
        <v>0.95399999999999996</v>
      </c>
      <c r="F73"/>
    </row>
    <row r="74" spans="2:6" ht="15" hidden="1" x14ac:dyDescent="0.2">
      <c r="B74" s="67" t="s">
        <v>157</v>
      </c>
      <c r="C74" s="68" t="s">
        <v>93</v>
      </c>
      <c r="D74" s="129">
        <v>0.97799999999999998</v>
      </c>
      <c r="F74"/>
    </row>
    <row r="75" spans="2:6" ht="15" hidden="1" x14ac:dyDescent="0.2">
      <c r="B75" s="67" t="s">
        <v>158</v>
      </c>
      <c r="C75" s="68" t="s">
        <v>93</v>
      </c>
      <c r="D75" s="129">
        <v>0.97799999999999998</v>
      </c>
      <c r="F75"/>
    </row>
    <row r="76" spans="2:6" ht="15" hidden="1" x14ac:dyDescent="0.2">
      <c r="B76" s="67" t="s">
        <v>159</v>
      </c>
      <c r="C76" s="68" t="s">
        <v>97</v>
      </c>
      <c r="D76" s="129">
        <v>1.01</v>
      </c>
      <c r="F76"/>
    </row>
    <row r="77" spans="2:6" ht="15" hidden="1" x14ac:dyDescent="0.2">
      <c r="B77" s="67" t="s">
        <v>160</v>
      </c>
      <c r="C77" s="68" t="s">
        <v>93</v>
      </c>
      <c r="D77" s="129">
        <v>0.97799999999999998</v>
      </c>
      <c r="F77"/>
    </row>
    <row r="78" spans="2:6" ht="15" hidden="1" x14ac:dyDescent="0.2">
      <c r="B78" s="67" t="s">
        <v>161</v>
      </c>
      <c r="C78" s="67" t="s">
        <v>88</v>
      </c>
      <c r="D78" s="129">
        <v>0.95399999999999996</v>
      </c>
      <c r="F78"/>
    </row>
    <row r="79" spans="2:6" ht="15" hidden="1" x14ac:dyDescent="0.2">
      <c r="B79" s="67" t="s">
        <v>162</v>
      </c>
      <c r="C79" s="68" t="s">
        <v>99</v>
      </c>
      <c r="D79" s="129">
        <v>0.97699999999999998</v>
      </c>
      <c r="F79"/>
    </row>
    <row r="80" spans="2:6" ht="15" hidden="1" x14ac:dyDescent="0.2">
      <c r="B80" s="67" t="s">
        <v>163</v>
      </c>
      <c r="C80" s="67" t="s">
        <v>86</v>
      </c>
      <c r="D80" s="129">
        <v>1.0169999999999999</v>
      </c>
      <c r="F80"/>
    </row>
    <row r="81" spans="2:6" ht="15" hidden="1" x14ac:dyDescent="0.2">
      <c r="B81" s="67" t="s">
        <v>164</v>
      </c>
      <c r="C81" s="68" t="s">
        <v>86</v>
      </c>
      <c r="D81" s="129">
        <v>1.0169999999999999</v>
      </c>
      <c r="F81"/>
    </row>
    <row r="82" spans="2:6" ht="15" hidden="1" x14ac:dyDescent="0.2">
      <c r="B82" s="67" t="s">
        <v>165</v>
      </c>
      <c r="C82" s="68" t="s">
        <v>86</v>
      </c>
      <c r="D82" s="129">
        <v>1.0169999999999999</v>
      </c>
      <c r="F82"/>
    </row>
    <row r="83" spans="2:6" ht="15" hidden="1" x14ac:dyDescent="0.2">
      <c r="B83" s="67" t="s">
        <v>166</v>
      </c>
      <c r="C83" s="68" t="s">
        <v>91</v>
      </c>
      <c r="D83" s="129">
        <v>0.996</v>
      </c>
      <c r="F83"/>
    </row>
    <row r="84" spans="2:6" ht="15" hidden="1" x14ac:dyDescent="0.2">
      <c r="B84" s="67" t="s">
        <v>167</v>
      </c>
      <c r="C84" s="68" t="s">
        <v>97</v>
      </c>
      <c r="D84" s="129">
        <v>1.01</v>
      </c>
      <c r="F84"/>
    </row>
    <row r="85" spans="2:6" ht="15" hidden="1" x14ac:dyDescent="0.2">
      <c r="B85" s="67" t="s">
        <v>168</v>
      </c>
      <c r="C85" s="67" t="s">
        <v>88</v>
      </c>
      <c r="D85" s="129">
        <v>0.95399999999999996</v>
      </c>
      <c r="F85"/>
    </row>
    <row r="86" spans="2:6" ht="15" hidden="1" x14ac:dyDescent="0.2">
      <c r="B86" s="67" t="s">
        <v>169</v>
      </c>
      <c r="C86" s="68" t="s">
        <v>93</v>
      </c>
      <c r="D86" s="129">
        <v>0.97799999999999998</v>
      </c>
      <c r="F86"/>
    </row>
    <row r="87" spans="2:6" ht="15" hidden="1" x14ac:dyDescent="0.2">
      <c r="B87" s="67" t="s">
        <v>170</v>
      </c>
      <c r="C87" s="67" t="s">
        <v>88</v>
      </c>
      <c r="D87" s="129">
        <v>0.95399999999999996</v>
      </c>
      <c r="F87"/>
    </row>
    <row r="88" spans="2:6" ht="15" hidden="1" x14ac:dyDescent="0.2">
      <c r="B88" s="67" t="s">
        <v>171</v>
      </c>
      <c r="C88" s="67" t="s">
        <v>88</v>
      </c>
      <c r="D88" s="129">
        <v>0.95399999999999996</v>
      </c>
      <c r="F88"/>
    </row>
    <row r="89" spans="2:6" ht="15" hidden="1" x14ac:dyDescent="0.2">
      <c r="B89" s="67" t="s">
        <v>172</v>
      </c>
      <c r="C89" s="68" t="s">
        <v>111</v>
      </c>
      <c r="D89" s="129">
        <v>1.006</v>
      </c>
      <c r="F89"/>
    </row>
    <row r="90" spans="2:6" ht="15" hidden="1" x14ac:dyDescent="0.2">
      <c r="B90" s="67" t="s">
        <v>173</v>
      </c>
      <c r="C90" s="67" t="s">
        <v>88</v>
      </c>
      <c r="D90" s="129">
        <v>0.95399999999999996</v>
      </c>
      <c r="F90"/>
    </row>
    <row r="91" spans="2:6" ht="15" hidden="1" x14ac:dyDescent="0.2">
      <c r="B91" s="67" t="s">
        <v>174</v>
      </c>
      <c r="C91" s="68" t="s">
        <v>97</v>
      </c>
      <c r="D91" s="129">
        <v>1.01</v>
      </c>
      <c r="F91"/>
    </row>
    <row r="92" spans="2:6" ht="15" hidden="1" x14ac:dyDescent="0.2">
      <c r="B92" s="67" t="s">
        <v>175</v>
      </c>
      <c r="C92" s="67" t="s">
        <v>86</v>
      </c>
      <c r="D92" s="129">
        <v>1.0169999999999999</v>
      </c>
      <c r="F92"/>
    </row>
    <row r="93" spans="2:6" ht="15" hidden="1" x14ac:dyDescent="0.2">
      <c r="B93" s="67" t="s">
        <v>176</v>
      </c>
      <c r="C93" s="68" t="s">
        <v>97</v>
      </c>
      <c r="D93" s="129">
        <v>1.01</v>
      </c>
      <c r="F93"/>
    </row>
    <row r="94" spans="2:6" ht="15" hidden="1" x14ac:dyDescent="0.2">
      <c r="B94" s="67" t="s">
        <v>177</v>
      </c>
      <c r="C94" s="67" t="s">
        <v>88</v>
      </c>
      <c r="D94" s="129">
        <v>0.95399999999999996</v>
      </c>
      <c r="F94"/>
    </row>
    <row r="95" spans="2:6" ht="15" hidden="1" x14ac:dyDescent="0.2">
      <c r="B95" s="67" t="s">
        <v>178</v>
      </c>
      <c r="C95" s="68" t="s">
        <v>97</v>
      </c>
      <c r="D95" s="129">
        <v>1.01</v>
      </c>
      <c r="F95"/>
    </row>
    <row r="96" spans="2:6" ht="15" hidden="1" x14ac:dyDescent="0.2">
      <c r="B96" s="67" t="s">
        <v>179</v>
      </c>
      <c r="C96" s="68" t="s">
        <v>86</v>
      </c>
      <c r="D96" s="129">
        <v>1.0169999999999999</v>
      </c>
      <c r="F96"/>
    </row>
    <row r="97" spans="2:6" ht="15" hidden="1" x14ac:dyDescent="0.2">
      <c r="B97" s="67" t="s">
        <v>180</v>
      </c>
      <c r="C97" s="68" t="s">
        <v>93</v>
      </c>
      <c r="D97" s="129">
        <v>0.97799999999999998</v>
      </c>
      <c r="F97"/>
    </row>
    <row r="98" spans="2:6" hidden="1" x14ac:dyDescent="0.2">
      <c r="B98" t="s">
        <v>181</v>
      </c>
      <c r="C98" t="s">
        <v>88</v>
      </c>
      <c r="D98" s="130">
        <v>0.95399999999999996</v>
      </c>
    </row>
    <row r="99" spans="2:6" hidden="1" x14ac:dyDescent="0.2">
      <c r="B99" t="s">
        <v>182</v>
      </c>
      <c r="C99" t="s">
        <v>88</v>
      </c>
      <c r="D99" s="130">
        <v>0.95399999999999996</v>
      </c>
    </row>
    <row r="100" spans="2:6" hidden="1" x14ac:dyDescent="0.2">
      <c r="B100" t="s">
        <v>183</v>
      </c>
      <c r="C100" t="s">
        <v>93</v>
      </c>
      <c r="D100" s="130">
        <v>0.97799999999999998</v>
      </c>
    </row>
    <row r="101" spans="2:6" hidden="1" x14ac:dyDescent="0.2">
      <c r="B101" t="s">
        <v>184</v>
      </c>
      <c r="C101" t="s">
        <v>86</v>
      </c>
      <c r="D101" s="130">
        <v>1.0169999999999999</v>
      </c>
    </row>
    <row r="102" spans="2:6" hidden="1" x14ac:dyDescent="0.2">
      <c r="B102" t="s">
        <v>185</v>
      </c>
      <c r="C102" t="s">
        <v>93</v>
      </c>
      <c r="D102" s="130">
        <v>0.97799999999999998</v>
      </c>
    </row>
    <row r="103" spans="2:6" hidden="1" x14ac:dyDescent="0.2">
      <c r="B103" t="s">
        <v>186</v>
      </c>
      <c r="C103" t="s">
        <v>86</v>
      </c>
      <c r="D103" s="130">
        <v>1.0169999999999999</v>
      </c>
    </row>
    <row r="104" spans="2:6" hidden="1" x14ac:dyDescent="0.2">
      <c r="B104" t="s">
        <v>187</v>
      </c>
      <c r="C104" t="s">
        <v>84</v>
      </c>
      <c r="D104" s="130">
        <v>0.97099999999999997</v>
      </c>
    </row>
    <row r="105" spans="2:6" hidden="1" x14ac:dyDescent="0.2">
      <c r="B105" t="s">
        <v>188</v>
      </c>
      <c r="C105" t="s">
        <v>99</v>
      </c>
      <c r="D105" s="130">
        <v>0.97699999999999998</v>
      </c>
    </row>
    <row r="106" spans="2:6" hidden="1" x14ac:dyDescent="0.2">
      <c r="B106" t="s">
        <v>189</v>
      </c>
      <c r="C106" t="s">
        <v>88</v>
      </c>
      <c r="D106" s="130">
        <v>0.95399999999999996</v>
      </c>
    </row>
    <row r="107" spans="2:6" hidden="1" x14ac:dyDescent="0.2">
      <c r="B107" t="s">
        <v>190</v>
      </c>
      <c r="C107" t="s">
        <v>84</v>
      </c>
      <c r="D107" s="130">
        <v>0.97099999999999997</v>
      </c>
    </row>
    <row r="108" spans="2:6" hidden="1" x14ac:dyDescent="0.2">
      <c r="B108" t="s">
        <v>191</v>
      </c>
      <c r="C108" t="s">
        <v>97</v>
      </c>
      <c r="D108" s="131">
        <v>1.01</v>
      </c>
    </row>
  </sheetData>
  <sheetProtection algorithmName="SHA-512" hashValue="sSvJYOXZa8KulQLUm0MeZpyWNNIpuZ8MXM9rOkjiD0wP3pSAOE40UESTlw49IE/nPjlgr6N122EhZrpKBo9SgA==" saltValue="e1LckGtWdN0U6nQStC0xq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400-000000000000}">
      <formula1>$B$10:$B$97</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F39"/>
  <sheetViews>
    <sheetView zoomScale="125" workbookViewId="0">
      <selection activeCell="B23" sqref="B23"/>
    </sheetView>
  </sheetViews>
  <sheetFormatPr defaultColWidth="9.140625" defaultRowHeight="12.75" x14ac:dyDescent="0.2"/>
  <cols>
    <col min="1" max="1" width="41.5703125" style="2" customWidth="1"/>
    <col min="2" max="2" width="25" style="2" customWidth="1"/>
    <col min="3" max="4" width="15.7109375" style="2" customWidth="1"/>
    <col min="5" max="5" width="15.7109375" style="87" customWidth="1"/>
    <col min="6" max="6" width="11.28515625" style="2" bestFit="1" customWidth="1"/>
    <col min="7" max="16384" width="9.140625" style="2"/>
  </cols>
  <sheetData>
    <row r="1" spans="1:6" ht="15" x14ac:dyDescent="0.2">
      <c r="A1" s="10" t="s">
        <v>192</v>
      </c>
      <c r="B1" s="10"/>
      <c r="C1" s="11"/>
      <c r="D1" s="10"/>
      <c r="F1" s="11"/>
    </row>
    <row r="2" spans="1:6" x14ac:dyDescent="0.2">
      <c r="A2" s="11"/>
      <c r="C2" s="11"/>
      <c r="F2" s="11"/>
    </row>
    <row r="3" spans="1:6" x14ac:dyDescent="0.2">
      <c r="A3" s="4" t="s">
        <v>193</v>
      </c>
      <c r="B3" s="118"/>
      <c r="C3" s="11"/>
      <c r="D3" s="4" t="s">
        <v>194</v>
      </c>
      <c r="F3" s="11"/>
    </row>
    <row r="4" spans="1:6" x14ac:dyDescent="0.2">
      <c r="A4" s="15" t="s">
        <v>195</v>
      </c>
      <c r="B4" s="127">
        <f>'Direct Staffing'!C41</f>
        <v>0</v>
      </c>
      <c r="C4" s="11"/>
      <c r="D4" s="17">
        <f>B4</f>
        <v>0</v>
      </c>
      <c r="F4" s="11"/>
    </row>
    <row r="5" spans="1:6" x14ac:dyDescent="0.2">
      <c r="A5" s="11"/>
      <c r="B5" s="118"/>
      <c r="C5" s="11"/>
      <c r="D5" s="3"/>
      <c r="F5" s="11"/>
    </row>
    <row r="6" spans="1:6" x14ac:dyDescent="0.2">
      <c r="A6" s="4" t="s">
        <v>196</v>
      </c>
      <c r="B6" s="118"/>
      <c r="C6" s="11"/>
      <c r="D6" s="3"/>
      <c r="F6" s="11"/>
    </row>
    <row r="7" spans="1:6" x14ac:dyDescent="0.2">
      <c r="A7" s="15" t="s">
        <v>197</v>
      </c>
      <c r="B7" s="120">
        <f>'Employee Related Expenses'!C19</f>
        <v>0.23599999999999999</v>
      </c>
      <c r="C7" s="11"/>
      <c r="D7" s="17">
        <f>B7*B4</f>
        <v>0</v>
      </c>
      <c r="F7" s="11"/>
    </row>
    <row r="8" spans="1:6" x14ac:dyDescent="0.2">
      <c r="A8" s="11"/>
      <c r="B8" s="118"/>
      <c r="C8" s="11"/>
      <c r="D8" s="3"/>
      <c r="F8" s="11"/>
    </row>
    <row r="9" spans="1:6" x14ac:dyDescent="0.2">
      <c r="A9" s="4" t="s">
        <v>198</v>
      </c>
      <c r="B9" s="118"/>
      <c r="C9" s="11"/>
      <c r="D9" s="3"/>
      <c r="F9" s="11"/>
    </row>
    <row r="10" spans="1:6" x14ac:dyDescent="0.2">
      <c r="A10" s="15" t="s">
        <v>199</v>
      </c>
      <c r="B10" s="128">
        <f>'Client Programming &amp; Supports'!C5</f>
        <v>2741.07</v>
      </c>
      <c r="C10" s="11"/>
      <c r="D10" s="17">
        <f>B10/365</f>
        <v>7.5097808219178086</v>
      </c>
      <c r="F10" s="11"/>
    </row>
    <row r="11" spans="1:6" x14ac:dyDescent="0.2">
      <c r="A11" s="11"/>
      <c r="B11" s="118"/>
      <c r="C11" s="11"/>
      <c r="D11" s="3"/>
      <c r="F11" s="11"/>
    </row>
    <row r="12" spans="1:6" x14ac:dyDescent="0.2">
      <c r="A12" s="4" t="s">
        <v>61</v>
      </c>
      <c r="B12" s="118"/>
      <c r="C12" s="11"/>
      <c r="D12" s="3"/>
      <c r="F12" s="11"/>
    </row>
    <row r="13" spans="1:6" x14ac:dyDescent="0.2">
      <c r="A13" s="15" t="s">
        <v>200</v>
      </c>
      <c r="B13" s="121">
        <f>'Program Related Expenses'!E16</f>
        <v>0.1845</v>
      </c>
      <c r="C13" s="11"/>
      <c r="D13" s="17">
        <f>E13-(D4+D7+D10)</f>
        <v>1.6990246004216258</v>
      </c>
      <c r="E13" s="108">
        <f>(D4+D7+D10)/(1-B13)</f>
        <v>9.2088054223394344</v>
      </c>
      <c r="F13" s="11"/>
    </row>
    <row r="14" spans="1:6" x14ac:dyDescent="0.2">
      <c r="A14" s="69"/>
      <c r="B14" s="122"/>
      <c r="C14" s="11"/>
      <c r="D14" s="17"/>
      <c r="F14" s="11"/>
    </row>
    <row r="15" spans="1:6" s="73" customFormat="1" x14ac:dyDescent="0.2">
      <c r="A15" s="70" t="s">
        <v>201</v>
      </c>
      <c r="B15" s="71"/>
      <c r="C15" s="72"/>
      <c r="D15" s="72"/>
      <c r="E15" s="87"/>
      <c r="F15" s="11"/>
    </row>
    <row r="16" spans="1:6" s="73" customFormat="1" x14ac:dyDescent="0.2">
      <c r="A16" s="74" t="s">
        <v>202</v>
      </c>
      <c r="B16" s="75" t="str">
        <f>'Regional Variance Factor'!B7</f>
        <v>-</v>
      </c>
      <c r="C16" s="76"/>
      <c r="D16" s="77" t="str">
        <f>IF((B16&lt;&gt;"-"),((E13*B16)-E13),"Select County")</f>
        <v>Select County</v>
      </c>
      <c r="E16" s="87"/>
      <c r="F16" s="11"/>
    </row>
    <row r="17" spans="1:6" x14ac:dyDescent="0.2">
      <c r="A17" s="11"/>
      <c r="B17" s="118"/>
      <c r="C17" s="11"/>
      <c r="D17" s="3"/>
      <c r="F17" s="11"/>
    </row>
    <row r="18" spans="1:6" x14ac:dyDescent="0.2">
      <c r="A18" s="12" t="s">
        <v>203</v>
      </c>
      <c r="B18" s="119" t="str">
        <f>D18</f>
        <v>Select County</v>
      </c>
      <c r="C18" s="11"/>
      <c r="D18" s="18" t="str">
        <f>IF((B16&lt;&gt;"-"),E13+D16,"Select County")</f>
        <v>Select County</v>
      </c>
      <c r="F18" s="11"/>
    </row>
    <row r="19" spans="1:6" hidden="1" x14ac:dyDescent="0.2">
      <c r="A19" s="11"/>
      <c r="C19" s="11"/>
      <c r="F19" s="11"/>
    </row>
    <row r="20" spans="1:6" hidden="1" x14ac:dyDescent="0.2">
      <c r="A20" s="20" t="s">
        <v>204</v>
      </c>
      <c r="B20" s="25">
        <v>1</v>
      </c>
      <c r="C20" s="11"/>
      <c r="F20" s="11"/>
    </row>
    <row r="21" spans="1:6" hidden="1" x14ac:dyDescent="0.2">
      <c r="A21" s="19" t="s">
        <v>205</v>
      </c>
      <c r="B21" s="21" t="str">
        <f>IF((B16&lt;&gt;"-"),B23-B18,"-")</f>
        <v>-</v>
      </c>
      <c r="C21" s="11"/>
      <c r="F21" s="11"/>
    </row>
    <row r="22" spans="1:6" x14ac:dyDescent="0.2">
      <c r="A22" s="11"/>
      <c r="B22" s="11"/>
      <c r="C22" s="11"/>
      <c r="F22" s="11"/>
    </row>
    <row r="23" spans="1:6" x14ac:dyDescent="0.2">
      <c r="A23" s="12" t="s">
        <v>206</v>
      </c>
      <c r="B23" s="22" t="str">
        <f>IF((B16&lt;&gt;"-"),B20*B18,"Select County")</f>
        <v>Select County</v>
      </c>
      <c r="C23" s="11"/>
      <c r="D23" s="14"/>
      <c r="F23" s="11"/>
    </row>
    <row r="24" spans="1:6" hidden="1" x14ac:dyDescent="0.2">
      <c r="A24" s="11"/>
      <c r="B24" s="11"/>
    </row>
    <row r="25" spans="1:6" hidden="1" x14ac:dyDescent="0.2">
      <c r="A25" s="83" t="s">
        <v>207</v>
      </c>
      <c r="B25" s="25">
        <v>0.01</v>
      </c>
      <c r="C25" s="11"/>
      <c r="F25" s="11"/>
    </row>
    <row r="26" spans="1:6" hidden="1" x14ac:dyDescent="0.2">
      <c r="A26" s="84" t="s">
        <v>208</v>
      </c>
      <c r="B26" s="21" t="str">
        <f>IF((B16&lt;&gt;"-"),B23*B25,"-")</f>
        <v>-</v>
      </c>
      <c r="C26" s="11"/>
      <c r="F26" s="11"/>
    </row>
    <row r="27" spans="1:6" hidden="1" x14ac:dyDescent="0.2">
      <c r="A27" s="16"/>
      <c r="B27" s="16"/>
      <c r="C27" s="11"/>
      <c r="F27" s="11"/>
    </row>
    <row r="28" spans="1:6" hidden="1" x14ac:dyDescent="0.2">
      <c r="A28" s="85" t="s">
        <v>209</v>
      </c>
      <c r="B28" s="86" t="str">
        <f>IF((B16&lt;&gt;"-"),B23+B26,"-")</f>
        <v>-</v>
      </c>
      <c r="C28" s="11"/>
      <c r="F28" s="11"/>
    </row>
    <row r="29" spans="1:6" hidden="1" x14ac:dyDescent="0.2">
      <c r="A29" s="14"/>
      <c r="B29" s="14"/>
    </row>
    <row r="30" spans="1:6" hidden="1" x14ac:dyDescent="0.2">
      <c r="A30" s="83" t="s">
        <v>210</v>
      </c>
      <c r="B30" s="25">
        <v>0.05</v>
      </c>
      <c r="C30" s="11"/>
      <c r="F30" s="11"/>
    </row>
    <row r="31" spans="1:6" hidden="1" x14ac:dyDescent="0.2">
      <c r="A31" s="84" t="s">
        <v>208</v>
      </c>
      <c r="B31" s="21" t="str">
        <f>IF((B16&lt;&gt;"-"),B28*B30,"-")</f>
        <v>-</v>
      </c>
      <c r="C31" s="11"/>
      <c r="F31" s="11"/>
    </row>
    <row r="32" spans="1:6" hidden="1" x14ac:dyDescent="0.2">
      <c r="A32" s="16"/>
      <c r="B32" s="16"/>
      <c r="C32" s="11"/>
      <c r="F32" s="11"/>
    </row>
    <row r="33" spans="1:6" hidden="1" x14ac:dyDescent="0.2">
      <c r="A33" s="85" t="s">
        <v>211</v>
      </c>
      <c r="B33" s="86" t="str">
        <f>IF((B16&lt;&gt;"-"),B28+B31,"-")</f>
        <v>-</v>
      </c>
      <c r="C33" s="11"/>
      <c r="F33" s="11"/>
    </row>
    <row r="34" spans="1:6" hidden="1" x14ac:dyDescent="0.2">
      <c r="A34" s="14"/>
      <c r="B34" s="14"/>
    </row>
    <row r="35" spans="1:6" hidden="1" x14ac:dyDescent="0.2">
      <c r="A35" s="83" t="s">
        <v>212</v>
      </c>
      <c r="B35" s="25">
        <v>0.01</v>
      </c>
      <c r="C35" s="11"/>
      <c r="F35" s="11"/>
    </row>
    <row r="36" spans="1:6" hidden="1" x14ac:dyDescent="0.2">
      <c r="A36" s="84" t="s">
        <v>208</v>
      </c>
      <c r="B36" s="21" t="str">
        <f>IF((B16&lt;&gt;"-"),B33*B35,"-")</f>
        <v>-</v>
      </c>
      <c r="C36" s="11"/>
      <c r="F36" s="11"/>
    </row>
    <row r="37" spans="1:6" hidden="1" x14ac:dyDescent="0.2">
      <c r="A37" s="16"/>
      <c r="B37" s="16"/>
      <c r="C37" s="11"/>
      <c r="F37" s="11"/>
    </row>
    <row r="38" spans="1:6" hidden="1" x14ac:dyDescent="0.2">
      <c r="A38" s="85" t="s">
        <v>213</v>
      </c>
      <c r="B38" s="86" t="str">
        <f>IF((B16&lt;&gt;"-"),B33+B36,"Select County")</f>
        <v>Select County</v>
      </c>
      <c r="C38" s="11"/>
      <c r="F38" s="11"/>
    </row>
    <row r="39" spans="1:6" hidden="1" x14ac:dyDescent="0.2"/>
  </sheetData>
  <sheetProtection algorithmName="SHA-512" hashValue="bm0jglhMJ8hnZJwaySH3LgLD/YKYLu/TjVZ/QMJm1KppDF/xwhPykQ1AkF2/nIcz1FZGlIFaKM/Ezj2YkCXzuQ==" saltValue="preIx3mrEv3kOSUXEeieRg==" spinCount="100000" sheet="1" objects="1" scenarios="1"/>
  <phoneticPr fontId="2" type="noConversion"/>
  <dataValidations xWindow="921" yWindow="602" count="18">
    <dataValidation allowBlank="1" showInputMessage="1" showErrorMessage="1" prompt="Total Costs for Individual and Shared Staffing formula is equal to Total Staffing from Direct Staffing sheet" sqref="B4" xr:uid="{00000000-0002-0000-0500-000000000000}"/>
    <dataValidation allowBlank="1" showInputMessage="1" showErrorMessage="1" prompt="Direct Staffing Rate Calculation formula is equal to Total Costs for Individual and Shared Staffing" sqref="D4" xr:uid="{00000000-0002-0000-0500-000001000000}"/>
    <dataValidation allowBlank="1" showInputMessage="1" showErrorMessage="1" prompt="Total Benefit Percentage formula is equal to Total Benefit Percentage from Employee Related Expenses sheet" sqref="B7" xr:uid="{00000000-0002-0000-0500-000002000000}"/>
    <dataValidation allowBlank="1" showInputMessage="1" showErrorMessage="1" prompt="Employee Related Expenses Rate Calculation formula is Total Benefit Percentage times Total Costs for Individual and Shared Staffing" sqref="D7" xr:uid="{00000000-0002-0000-0500-000003000000}"/>
    <dataValidation allowBlank="1" showInputMessage="1" showErrorMessage="1" prompt="Program Support Annual Standard formula is equal to Client Programming and Supports Annual Standard from Client Programming &amp; Supports sheet" sqref="B10" xr:uid="{00000000-0002-0000-0500-000004000000}"/>
    <dataValidation allowBlank="1" showInputMessage="1" showErrorMessage="1" prompt="Client Programming &amp; Supports Rate Calculation formula is equal to Program Support Annual Standard" sqref="D10" xr:uid="{00000000-0002-0000-0500-000005000000}"/>
    <dataValidation allowBlank="1" showInputMessage="1" showErrorMessage="1" prompt="Program Related Expenses Percentage formula is equal to Total Program Related Expenses and G&amp;A Support from Program Related Expenses sheet" sqref="B13:B14" xr:uid="{00000000-0002-0000-0500-00000600000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3:D14" xr:uid="{00000000-0002-0000-0500-00000700000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18" xr:uid="{00000000-0002-0000-0500-000008000000}"/>
    <dataValidation allowBlank="1" showInputMessage="1" showErrorMessage="1" prompt="Daily Rate formula is Annual Rate divided by 365" sqref="B18" xr:uid="{00000000-0002-0000-0500-000009000000}"/>
    <dataValidation allowBlank="1" showInputMessage="1" showErrorMessage="1" prompt="Budget Neutrality Rate" sqref="B20 B15" xr:uid="{00000000-0002-0000-0500-00000A000000}"/>
    <dataValidation allowBlank="1" showInputMessage="1" showErrorMessage="1" prompt="Cost of Living Adjustment formula is Original Total Daily Rate multiplied by COLA Increase" sqref="B36 B26 B31" xr:uid="{00000000-0002-0000-0500-00000B000000}"/>
    <dataValidation allowBlank="1" showInputMessage="1" showErrorMessage="1" prompt="Post COLA Total Daily Rate is Original Total Daily Rate plus Cost of Living Adjustment" sqref="B28 B33 B38" xr:uid="{00000000-0002-0000-0500-00000C000000}"/>
    <dataValidation allowBlank="1" showInputMessage="1" showErrorMessage="1" prompt="Daily Budget Neutrality formula is Original Total Daily Rate minus Daily Rate" sqref="B21" xr:uid="{00000000-0002-0000-0500-00000D000000}"/>
    <dataValidation allowBlank="1" showInputMessage="1" showErrorMessage="1" prompt="Original Total Daily Rate" sqref="B23" xr:uid="{00000000-0002-0000-0500-00000E000000}"/>
    <dataValidation allowBlank="1" showInputMessage="1" showErrorMessage="1" prompt="4/1/2014 COLA Increase" sqref="B25 B30 B35" xr:uid="{00000000-0002-0000-0500-00000F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5" xr:uid="{00000000-0002-0000-0500-000010000000}"/>
    <dataValidation allowBlank="1" showInputMessage="1" showErrorMessage="1" prompt="Unit Regional Variance formula is Unit Rate multiplied by the appropriate Regional Variance Factor" sqref="B16" xr:uid="{00000000-0002-0000-0500-000011000000}"/>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3:C22"/>
  <sheetViews>
    <sheetView workbookViewId="0">
      <selection activeCell="G9" sqref="G9"/>
    </sheetView>
  </sheetViews>
  <sheetFormatPr defaultRowHeight="12.75" x14ac:dyDescent="0.2"/>
  <cols>
    <col min="1" max="1" width="10.140625" bestFit="1" customWidth="1"/>
    <col min="2" max="2" width="46" style="124" customWidth="1"/>
  </cols>
  <sheetData>
    <row r="3" spans="1:3" ht="13.5" customHeight="1" x14ac:dyDescent="0.2"/>
    <row r="4" spans="1:3" x14ac:dyDescent="0.2">
      <c r="A4" t="s">
        <v>214</v>
      </c>
      <c r="B4" s="124" t="s">
        <v>215</v>
      </c>
    </row>
    <row r="5" spans="1:3" ht="25.5" x14ac:dyDescent="0.2">
      <c r="A5" s="61">
        <v>44197</v>
      </c>
      <c r="B5" s="124" t="s">
        <v>234</v>
      </c>
      <c r="C5" t="s">
        <v>233</v>
      </c>
    </row>
    <row r="6" spans="1:3" x14ac:dyDescent="0.2">
      <c r="A6" s="61">
        <v>44378</v>
      </c>
      <c r="B6" s="124" t="s">
        <v>236</v>
      </c>
      <c r="C6" t="s">
        <v>237</v>
      </c>
    </row>
    <row r="7" spans="1:3" x14ac:dyDescent="0.2">
      <c r="A7" s="61">
        <v>45631</v>
      </c>
      <c r="B7" s="124" t="s">
        <v>236</v>
      </c>
      <c r="C7" t="s">
        <v>246</v>
      </c>
    </row>
    <row r="8" spans="1:3" ht="19.5" customHeight="1" x14ac:dyDescent="0.2"/>
    <row r="10" spans="1:3" ht="21.75" customHeight="1" x14ac:dyDescent="0.2"/>
    <row r="11" spans="1:3" hidden="1" x14ac:dyDescent="0.2">
      <c r="B11" s="124" t="s">
        <v>235</v>
      </c>
    </row>
    <row r="12" spans="1:3" hidden="1" x14ac:dyDescent="0.2">
      <c r="A12" s="113">
        <v>41640</v>
      </c>
      <c r="B12" s="114" t="s">
        <v>217</v>
      </c>
      <c r="C12" s="14" t="s">
        <v>216</v>
      </c>
    </row>
    <row r="13" spans="1:3" hidden="1" x14ac:dyDescent="0.2">
      <c r="A13" s="113">
        <v>41709</v>
      </c>
      <c r="B13" s="114" t="s">
        <v>218</v>
      </c>
      <c r="C13" s="14" t="s">
        <v>219</v>
      </c>
    </row>
    <row r="14" spans="1:3" hidden="1" x14ac:dyDescent="0.2">
      <c r="A14" s="113">
        <v>41808</v>
      </c>
      <c r="B14" s="114" t="s">
        <v>220</v>
      </c>
      <c r="C14" s="14" t="s">
        <v>221</v>
      </c>
    </row>
    <row r="15" spans="1:3" hidden="1" x14ac:dyDescent="0.2">
      <c r="A15" s="113">
        <v>42164</v>
      </c>
      <c r="B15" s="114" t="s">
        <v>222</v>
      </c>
      <c r="C15" s="14" t="s">
        <v>223</v>
      </c>
    </row>
    <row r="16" spans="1:3" hidden="1" x14ac:dyDescent="0.2">
      <c r="A16" s="113">
        <v>42339</v>
      </c>
      <c r="B16" s="114" t="s">
        <v>224</v>
      </c>
      <c r="C16" s="14" t="s">
        <v>225</v>
      </c>
    </row>
    <row r="17" spans="1:3" hidden="1" x14ac:dyDescent="0.2">
      <c r="A17" s="113">
        <v>42522</v>
      </c>
      <c r="B17" s="115" t="s">
        <v>226</v>
      </c>
      <c r="C17" s="125" t="s">
        <v>227</v>
      </c>
    </row>
    <row r="18" spans="1:3" hidden="1" x14ac:dyDescent="0.2">
      <c r="A18" s="113">
        <v>42887</v>
      </c>
      <c r="B18" s="115" t="s">
        <v>228</v>
      </c>
      <c r="C18" s="125" t="s">
        <v>229</v>
      </c>
    </row>
    <row r="19" spans="1:3" ht="38.25" hidden="1" x14ac:dyDescent="0.2">
      <c r="A19" s="61">
        <v>44562</v>
      </c>
      <c r="B19" s="124" t="s">
        <v>238</v>
      </c>
      <c r="C19" s="125" t="s">
        <v>239</v>
      </c>
    </row>
    <row r="20" spans="1:3" hidden="1" x14ac:dyDescent="0.2">
      <c r="A20" s="61">
        <v>44720</v>
      </c>
      <c r="B20" s="124" t="s">
        <v>240</v>
      </c>
      <c r="C20" s="125" t="s">
        <v>241</v>
      </c>
    </row>
    <row r="21" spans="1:3" hidden="1" x14ac:dyDescent="0.2">
      <c r="A21" s="61">
        <v>44844</v>
      </c>
      <c r="B21" s="124" t="s">
        <v>242</v>
      </c>
      <c r="C21" s="125" t="s">
        <v>243</v>
      </c>
    </row>
    <row r="22" spans="1:3" ht="25.5" hidden="1" x14ac:dyDescent="0.2">
      <c r="A22" s="61">
        <v>45246</v>
      </c>
      <c r="B22" s="124" t="s">
        <v>244</v>
      </c>
      <c r="C22" s="125" t="s">
        <v>245</v>
      </c>
    </row>
  </sheetData>
  <sheetProtection algorithmName="SHA-512" hashValue="rICPP8PHYB82pJJRx6SUhXTN7EOI6nAWBhLZnmikQWTv1Sv5xL3YX+WhKU2hmvCRv6Ur1AxHy/Z0qGzThhF4zw==" saltValue="XTDiKMPH6VuspWKJIw6Q/A==" spinCount="100000" sheet="1" objects="1" scenarios="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documentManagement>
</p: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A64E4A5-1E19-4352-AEE3-7A22EE875DD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39dc04e4-1dc7-4207-b25c-d7db9724c689"/>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F3001F8-66B2-4000-8FD6-FCF12F930209}">
  <ds:schemaRefs>
    <ds:schemaRef ds:uri="http://schemas.microsoft.com/sharepoint/events"/>
  </ds:schemaRefs>
</ds:datastoreItem>
</file>

<file path=customXml/itemProps3.xml><?xml version="1.0" encoding="utf-8"?>
<ds:datastoreItem xmlns:ds="http://schemas.openxmlformats.org/officeDocument/2006/customXml" ds:itemID="{62E45997-0578-4CF8-B8DB-4A68B0F6AC31}">
  <ds:schemaRefs>
    <ds:schemaRef ds:uri="http://schemas.microsoft.com/sharepoint/v3/contenttype/forms"/>
  </ds:schemaRefs>
</ds:datastoreItem>
</file>

<file path=customXml/itemProps4.xml><?xml version="1.0" encoding="utf-8"?>
<ds:datastoreItem xmlns:ds="http://schemas.openxmlformats.org/officeDocument/2006/customXml" ds:itemID="{5EF8CE18-170C-43E0-B5E3-313F83CE2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0796E56-332E-45B8-A819-78355D4F7488}">
  <ds:schemaRefs>
    <ds:schemaRef ds:uri="http://schemas.microsoft.com/office/2006/metadata/longPropertie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Direct Staffing</vt:lpstr>
      <vt:lpstr>Employee Related Expenses</vt:lpstr>
      <vt:lpstr>Client Programming &amp; Supports</vt:lpstr>
      <vt:lpstr>Program Related Expenses</vt:lpstr>
      <vt:lpstr>Regional Variance Factor</vt:lpstr>
      <vt:lpstr>Rate Totals</vt:lpstr>
      <vt:lpstr>Version</vt:lpstr>
      <vt:lpstr>Budget_Neutrality</vt:lpstr>
      <vt:lpstr>columntitleregion1.b30.g36.1</vt:lpstr>
      <vt:lpstr>Customization</vt:lpstr>
      <vt:lpstr>IndividualAmountForSharedStaff</vt:lpstr>
      <vt:lpstr>IndividualOnsiteStaff</vt:lpstr>
      <vt:lpstr>'Client Programming &amp; Supports'!Print_Area</vt:lpstr>
      <vt:lpstr>'Employee Related Expenses'!Print_Area</vt:lpstr>
      <vt:lpstr>'Program Related Expenses'!Print_Area</vt:lpstr>
      <vt:lpstr>'Rate Totals'!Print_Area</vt:lpstr>
      <vt:lpstr>ReliefStaff</vt:lpstr>
      <vt:lpstr>SharedOnsiteStaff</vt:lpstr>
      <vt:lpstr>Step_11._Calculate_total_staffing</vt:lpstr>
      <vt:lpstr>Supervision</vt:lpstr>
      <vt:lpstr>titleregion1.B5.G7.1</vt:lpstr>
      <vt:lpstr>titleregion3.b25.G27.1</vt:lpstr>
      <vt:lpstr>TotalStaffing</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ICS Framework v16</dc:title>
  <dc:subject/>
  <dc:creator>pwmfb67</dc:creator>
  <cp:keywords/>
  <dc:description/>
  <cp:lastModifiedBy>Pound, Elisabeth M (DHS)</cp:lastModifiedBy>
  <cp:revision/>
  <dcterms:created xsi:type="dcterms:W3CDTF">2009-10-20T14:58:44Z</dcterms:created>
  <dcterms:modified xsi:type="dcterms:W3CDTF">2024-12-05T21:49:09Z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ies>
</file>