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35" yWindow="30" windowWidth="11355" windowHeight="8700" tabRatio="871" activeTab="0"/>
  </bookViews>
  <sheets>
    <sheet name="Direct Staffing" sheetId="1" r:id="rId1"/>
    <sheet name="Program Plan Support" sheetId="2" r:id="rId2"/>
    <sheet name="Emp. Related Exp." sheetId="3" r:id="rId3"/>
    <sheet name="Client Programming &amp; Supports" sheetId="4" r:id="rId4"/>
    <sheet name="Program Related Expenses" sheetId="5" r:id="rId5"/>
    <sheet name="Regional Variance Factor" sheetId="6" r:id="rId6"/>
    <sheet name="Home and Community Support FW" sheetId="7" r:id="rId7"/>
    <sheet name="Version" sheetId="8" state="hidden" r:id="rId8"/>
  </sheets>
  <definedNames>
    <definedName name="Budget_Neutrality">'Home and Community Support FW'!#REF!</definedName>
    <definedName name="Customization">'Direct Staffing'!$A$12:$C$15</definedName>
    <definedName name="DirectStaff">'Direct Staffing'!$A$4:$C$6</definedName>
    <definedName name="_xlnm.Print_Area" localSheetId="0">'Direct Staffing'!$A$1:$E$23</definedName>
    <definedName name="ReliefStaff">'Direct Staffing'!$A$17:$D$19</definedName>
    <definedName name="Shared_Staffing_Ratio">'Direct Staffing'!#REF!</definedName>
    <definedName name="Supervision">'Direct Staffing'!$A$8:$E$10</definedName>
  </definedNames>
  <calcPr fullCalcOnLoad="1"/>
</workbook>
</file>

<file path=xl/sharedStrings.xml><?xml version="1.0" encoding="utf-8"?>
<sst xmlns="http://schemas.openxmlformats.org/spreadsheetml/2006/main" count="309" uniqueCount="217">
  <si>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</si>
  <si>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</si>
  <si>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</si>
  <si>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</si>
  <si>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</si>
  <si>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</si>
  <si>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</si>
  <si>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</si>
  <si>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</si>
  <si>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</si>
  <si>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</si>
  <si>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</si>
  <si>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</si>
  <si>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</si>
  <si>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</si>
  <si>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</si>
  <si>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</si>
  <si>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</si>
  <si>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</si>
  <si>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</si>
  <si>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</si>
  <si>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</si>
  <si>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</si>
  <si>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</si>
  <si>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</si>
  <si>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</si>
  <si>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</si>
  <si>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</si>
  <si>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</si>
  <si>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</si>
  <si>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</si>
  <si>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</si>
  <si>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</si>
  <si>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</si>
  <si>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</si>
  <si>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</si>
  <si>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</si>
  <si>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</si>
  <si>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</si>
  <si>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</si>
  <si>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</si>
  <si>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</si>
  <si>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</si>
  <si>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</si>
  <si>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</si>
  <si>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</si>
  <si>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</si>
  <si>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</si>
  <si>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</si>
  <si>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</si>
  <si>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</si>
  <si>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</si>
  <si>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</si>
  <si>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</si>
  <si>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</si>
  <si>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Supervision Percent</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</si>
  <si>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</si>
  <si>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</si>
  <si>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</si>
  <si>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</si>
  <si>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</si>
  <si>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</si>
  <si>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</si>
  <si>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</si>
  <si>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Hourly Wage</t>
  </si>
  <si>
    <t>Step 3. Add in utilization expenses</t>
  </si>
  <si>
    <t>Utilization Expenses</t>
  </si>
  <si>
    <t>Shared 1:2</t>
  </si>
  <si>
    <t>4/1/2014 COLA</t>
  </si>
  <si>
    <t>7/1/2014 COLA</t>
  </si>
  <si>
    <t>Revision Date</t>
  </si>
  <si>
    <t>Revision Description</t>
  </si>
  <si>
    <t>Hours per Day</t>
  </si>
  <si>
    <t>Total cost per day</t>
  </si>
  <si>
    <t>Hours Per Day</t>
  </si>
  <si>
    <t>Total cost per Day</t>
  </si>
  <si>
    <t>FRAMEWORK FOR HOME AND COMMUNITY SUPPORT</t>
  </si>
  <si>
    <t>Direct service staff time necessary to support and related to the provision of Home and Community Support when not engaged in direct contact with clients.</t>
  </si>
  <si>
    <t>Total  Hours per Day</t>
  </si>
  <si>
    <t>Total Cost per Day</t>
  </si>
  <si>
    <t>Staffing Customization Amount per Day</t>
  </si>
  <si>
    <t>Home and Community Support</t>
  </si>
  <si>
    <t>Day of Service</t>
  </si>
  <si>
    <t>Daily Rate</t>
  </si>
  <si>
    <t>Adjustment for Historic COLAs Post 2013</t>
  </si>
  <si>
    <t>First Version</t>
  </si>
  <si>
    <t>Total costs for staffing per day</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</si>
  <si>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</si>
  <si>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</si>
  <si>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</si>
  <si>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</si>
  <si>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</si>
  <si>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</si>
  <si>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</si>
  <si>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</si>
  <si>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</si>
  <si>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</si>
  <si>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</si>
  <si>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</si>
  <si>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</si>
  <si>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</si>
  <si>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</si>
  <si>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</si>
  <si>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</si>
  <si>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</si>
  <si>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</si>
  <si>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</si>
  <si>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</si>
  <si>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</si>
  <si>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</si>
  <si>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</si>
  <si>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</si>
  <si>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</si>
  <si>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</si>
  <si>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</si>
  <si>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</si>
  <si>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</si>
  <si>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</si>
  <si>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</si>
  <si>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</si>
  <si>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</si>
  <si>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</si>
  <si>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</si>
  <si>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</si>
  <si>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</si>
  <si>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</si>
  <si>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</si>
  <si>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</si>
  <si>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</si>
  <si>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</si>
  <si>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</si>
  <si>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</si>
  <si>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</si>
  <si>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</si>
  <si>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</si>
  <si>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</si>
  <si>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</si>
  <si>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</si>
  <si>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</si>
  <si>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</si>
  <si>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</si>
  <si>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</si>
  <si>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</si>
  <si>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</si>
  <si>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</si>
  <si>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</si>
  <si>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</si>
  <si>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</si>
  <si>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</si>
  <si>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</si>
  <si>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</si>
  <si>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</si>
  <si>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</si>
  <si>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</si>
  <si>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</si>
  <si>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</si>
  <si>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</si>
  <si>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</si>
  <si>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</si>
  <si>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</si>
  <si>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</si>
  <si>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</si>
  <si>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</si>
  <si>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</si>
  <si>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</si>
  <si>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</si>
  <si>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</si>
  <si>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</si>
  <si>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</si>
  <si>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</si>
  <si>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</si>
  <si>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</si>
  <si>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</si>
  <si>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</si>
  <si>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</si>
  <si>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</si>
  <si>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</si>
  <si>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</si>
  <si>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</si>
  <si>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</si>
  <si>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</si>
  <si>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</si>
  <si>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</si>
  <si>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</si>
  <si>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</si>
  <si>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</si>
  <si>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</si>
  <si>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</si>
  <si>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</si>
  <si>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</si>
  <si>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</si>
  <si>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</si>
  <si>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</si>
  <si>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</si>
  <si>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</si>
  <si>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</si>
  <si>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</si>
  <si>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7/1/16 COLA for 5% added</t>
  </si>
  <si>
    <t>Version 6</t>
  </si>
  <si>
    <t>Version 5 (to keep in alignment with other frameworks)</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</si>
  <si>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</si>
  <si>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</si>
  <si>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</si>
  <si>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</si>
  <si>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</si>
  <si>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</si>
  <si>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</si>
  <si>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</si>
  <si>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</si>
  <si>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</si>
  <si>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</si>
  <si>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Updated component values and regional Variance factor</t>
  </si>
  <si>
    <t>Version 8</t>
  </si>
  <si>
    <t>Remove COLAs</t>
  </si>
  <si>
    <t>Version 9</t>
  </si>
  <si>
    <t>Increase Supervisor Wage</t>
  </si>
  <si>
    <t>Version 10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</si>
</sst>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409]dddd\,\ mmmm\ dd\,\ yyyy"/>
    <numFmt numFmtId="168" formatCode="[$-409]h:mm:ss\ AM/PM"/>
    <numFmt numFmtId="169" formatCode="0.000"/>
  </numFmts>
  <fonts count="44">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1"/>
      <color rgb="FF000000"/>
      <name val="Calibri"/>
      <family val="2"/>
    </font>
    <font>
      <sz val="11"/>
      <color rgb="FF000000"/>
      <name val="Calibri"/>
      <family val="2"/>
    </font>
    <font>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border>
    <border>
      <left style="thin"/>
      <right style="thin"/>
      <top/>
      <bottom style="thin"/>
    </border>
    <border>
      <left style="thin"/>
      <right/>
      <top style="thin"/>
      <bottom/>
    </border>
    <border>
      <left/>
      <right/>
      <top style="thin"/>
      <bottom/>
    </border>
    <border>
      <left/>
      <right style="thin"/>
      <top style="thin"/>
      <bottom/>
    </border>
    <border>
      <left/>
      <right style="thin"/>
      <top/>
      <bottom/>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47">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57"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4" borderId="14" xfId="0" applyFont="1" applyFill="1" applyBorder="1" applyAlignment="1">
      <alignment vertical="top" wrapText="1"/>
    </xf>
    <xf numFmtId="0" fontId="0" fillId="34" borderId="10" xfId="0" applyFont="1" applyFill="1" applyBorder="1" applyAlignment="1">
      <alignment vertical="top" wrapText="1"/>
    </xf>
    <xf numFmtId="0" fontId="0" fillId="34" borderId="16" xfId="0" applyFill="1" applyBorder="1" applyAlignment="1">
      <alignment/>
    </xf>
    <xf numFmtId="0" fontId="0" fillId="34" borderId="17"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0" fillId="34" borderId="10" xfId="0" applyFill="1" applyBorder="1" applyAlignment="1">
      <alignment/>
    </xf>
    <xf numFmtId="0" fontId="3" fillId="34" borderId="10" xfId="0" applyFont="1" applyFill="1" applyBorder="1" applyAlignment="1">
      <alignment/>
    </xf>
    <xf numFmtId="165" fontId="3" fillId="34" borderId="10" xfId="57" applyNumberFormat="1" applyFont="1" applyFill="1" applyBorder="1" applyAlignment="1">
      <alignment/>
    </xf>
    <xf numFmtId="10" fontId="3" fillId="34" borderId="10" xfId="0" applyNumberFormat="1" applyFont="1" applyFill="1" applyBorder="1" applyAlignment="1">
      <alignment/>
    </xf>
    <xf numFmtId="10" fontId="0" fillId="34" borderId="14" xfId="57" applyNumberFormat="1" applyFill="1" applyBorder="1" applyAlignment="1">
      <alignment/>
    </xf>
    <xf numFmtId="165" fontId="0" fillId="34" borderId="10" xfId="44" applyNumberFormat="1" applyFont="1" applyFill="1" applyBorder="1" applyAlignment="1">
      <alignment vertical="top"/>
    </xf>
    <xf numFmtId="10" fontId="0" fillId="34" borderId="10" xfId="0" applyNumberFormat="1" applyFont="1" applyFill="1" applyBorder="1" applyAlignment="1">
      <alignment/>
    </xf>
    <xf numFmtId="165" fontId="0" fillId="34" borderId="10" xfId="0" applyNumberFormat="1" applyFill="1" applyBorder="1" applyAlignment="1">
      <alignmen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0" fillId="34" borderId="0" xfId="0" applyFont="1" applyFill="1" applyBorder="1" applyAlignment="1">
      <alignment horizontal="lef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57" applyNumberFormat="1" applyFont="1" applyFill="1" applyBorder="1" applyAlignment="1">
      <alignment/>
    </xf>
    <xf numFmtId="10" fontId="0" fillId="34" borderId="10" xfId="57" applyNumberFormat="1" applyFont="1" applyFill="1" applyBorder="1" applyAlignment="1">
      <alignment vertical="top"/>
    </xf>
    <xf numFmtId="44" fontId="0" fillId="34" borderId="14" xfId="44" applyFill="1" applyBorder="1" applyAlignment="1">
      <alignment/>
    </xf>
    <xf numFmtId="9" fontId="0" fillId="34" borderId="10" xfId="57"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0" fontId="0" fillId="34" borderId="0" xfId="0" applyFont="1" applyFill="1" applyAlignment="1">
      <alignment/>
    </xf>
    <xf numFmtId="0" fontId="4" fillId="34" borderId="0" xfId="0" applyFont="1" applyFill="1" applyAlignment="1">
      <alignment horizontal="left"/>
    </xf>
    <xf numFmtId="0" fontId="3" fillId="34" borderId="0" xfId="0" applyFont="1" applyFill="1" applyAlignment="1">
      <alignment horizontal="left"/>
    </xf>
    <xf numFmtId="14" fontId="0" fillId="0" borderId="0" xfId="0" applyNumberFormat="1" applyAlignment="1">
      <alignment/>
    </xf>
    <xf numFmtId="0" fontId="0" fillId="0" borderId="0" xfId="0" applyAlignment="1">
      <alignment wrapText="1"/>
    </xf>
    <xf numFmtId="0" fontId="0" fillId="35" borderId="0" xfId="0" applyFont="1" applyFill="1" applyAlignment="1">
      <alignment/>
    </xf>
    <xf numFmtId="0" fontId="0" fillId="35" borderId="0" xfId="0" applyFont="1" applyFill="1" applyAlignment="1" quotePrefix="1">
      <alignment/>
    </xf>
    <xf numFmtId="44" fontId="0" fillId="35" borderId="0" xfId="44" applyFont="1" applyFill="1" applyAlignment="1">
      <alignment/>
    </xf>
    <xf numFmtId="164" fontId="0" fillId="33" borderId="10" xfId="42" applyNumberFormat="1" applyFont="1" applyFill="1" applyBorder="1" applyAlignment="1">
      <alignment horizontal="center"/>
    </xf>
    <xf numFmtId="0" fontId="0" fillId="33" borderId="10" xfId="0" applyFont="1" applyFill="1" applyBorder="1" applyAlignment="1">
      <alignment horizontal="center"/>
    </xf>
    <xf numFmtId="0" fontId="0" fillId="0" borderId="10" xfId="42" applyNumberFormat="1" applyFont="1" applyFill="1" applyBorder="1" applyAlignment="1" applyProtection="1">
      <alignment horizontal="right" vertical="top"/>
      <protection/>
    </xf>
    <xf numFmtId="44" fontId="0" fillId="0" borderId="10" xfId="44" applyFont="1" applyFill="1" applyBorder="1" applyAlignment="1">
      <alignment/>
    </xf>
    <xf numFmtId="0" fontId="0" fillId="33" borderId="18" xfId="0" applyFill="1" applyBorder="1" applyAlignment="1">
      <alignment/>
    </xf>
    <xf numFmtId="0" fontId="0" fillId="33" borderId="15" xfId="0" applyFill="1" applyBorder="1" applyAlignment="1">
      <alignment horizontal="center"/>
    </xf>
    <xf numFmtId="0" fontId="0" fillId="33" borderId="10" xfId="0" applyFill="1" applyBorder="1" applyAlignment="1">
      <alignment horizontal="center"/>
    </xf>
    <xf numFmtId="0" fontId="0" fillId="34" borderId="0" xfId="0" applyFont="1" applyFill="1" applyBorder="1" applyAlignment="1">
      <alignment/>
    </xf>
    <xf numFmtId="10" fontId="0" fillId="34" borderId="0" xfId="57" applyNumberFormat="1" applyFont="1" applyFill="1" applyBorder="1" applyAlignment="1">
      <alignment vertical="top"/>
    </xf>
    <xf numFmtId="0" fontId="40" fillId="34" borderId="0" xfId="0" applyFont="1" applyFill="1" applyAlignment="1">
      <alignment/>
    </xf>
    <xf numFmtId="44" fontId="40" fillId="34" borderId="0" xfId="0" applyNumberFormat="1" applyFont="1" applyFill="1" applyAlignment="1">
      <alignment/>
    </xf>
    <xf numFmtId="10" fontId="40" fillId="34" borderId="0" xfId="0" applyNumberFormat="1" applyFont="1" applyFill="1" applyAlignment="1">
      <alignment/>
    </xf>
    <xf numFmtId="14" fontId="40" fillId="34" borderId="0" xfId="0" applyNumberFormat="1" applyFont="1" applyFill="1" applyAlignment="1">
      <alignment/>
    </xf>
    <xf numFmtId="0" fontId="0" fillId="34" borderId="14" xfId="0" applyFont="1" applyFill="1" applyBorder="1" applyAlignment="1">
      <alignment/>
    </xf>
    <xf numFmtId="0" fontId="0" fillId="0" borderId="0" xfId="0" applyAlignment="1">
      <alignment horizontal="left"/>
    </xf>
    <xf numFmtId="0" fontId="0" fillId="33" borderId="14" xfId="0" applyFont="1" applyFill="1" applyBorder="1" applyAlignment="1">
      <alignment/>
    </xf>
    <xf numFmtId="0" fontId="41" fillId="36" borderId="19" xfId="0" applyFont="1" applyFill="1" applyBorder="1" applyAlignment="1">
      <alignment vertical="center"/>
    </xf>
    <xf numFmtId="0" fontId="41" fillId="36" borderId="19" xfId="0" applyFont="1" applyFill="1" applyBorder="1" applyAlignment="1">
      <alignment horizontal="left" vertical="center"/>
    </xf>
    <xf numFmtId="0" fontId="42" fillId="35" borderId="19" xfId="0" applyFont="1" applyFill="1" applyBorder="1" applyAlignment="1">
      <alignment vertical="center"/>
    </xf>
    <xf numFmtId="0" fontId="42" fillId="35" borderId="19" xfId="0" applyFont="1" applyFill="1" applyBorder="1" applyAlignment="1" quotePrefix="1">
      <alignment horizontal="left" vertical="center"/>
    </xf>
    <xf numFmtId="0" fontId="42" fillId="0" borderId="19" xfId="0" applyFont="1" applyBorder="1" applyAlignment="1">
      <alignment vertical="center"/>
    </xf>
    <xf numFmtId="169" fontId="0" fillId="0" borderId="19" xfId="0" applyNumberFormat="1" applyBorder="1" applyAlignment="1">
      <alignment/>
    </xf>
    <xf numFmtId="0" fontId="0" fillId="0" borderId="19" xfId="0" applyFont="1" applyBorder="1" applyAlignment="1">
      <alignment vertical="top"/>
    </xf>
    <xf numFmtId="0" fontId="3" fillId="37" borderId="0" xfId="0" applyFont="1" applyFill="1" applyAlignment="1">
      <alignment/>
    </xf>
    <xf numFmtId="165" fontId="0" fillId="0" borderId="0" xfId="57" applyNumberFormat="1" applyFont="1" applyFill="1" applyAlignment="1" applyProtection="1">
      <alignment/>
      <protection/>
    </xf>
    <xf numFmtId="44" fontId="43" fillId="37" borderId="0" xfId="0" applyNumberFormat="1" applyFont="1" applyFill="1" applyAlignment="1">
      <alignment/>
    </xf>
    <xf numFmtId="0" fontId="43" fillId="34" borderId="0" xfId="0" applyFont="1" applyFill="1" applyAlignment="1">
      <alignment/>
    </xf>
    <xf numFmtId="0" fontId="43"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57" applyNumberFormat="1" applyFont="1" applyFill="1" applyBorder="1" applyAlignment="1">
      <alignment/>
    </xf>
    <xf numFmtId="44" fontId="43" fillId="38" borderId="0" xfId="44" applyFont="1" applyFill="1" applyAlignment="1">
      <alignment/>
    </xf>
    <xf numFmtId="165" fontId="43" fillId="37" borderId="0" xfId="0" applyNumberFormat="1" applyFont="1" applyFill="1" applyAlignment="1">
      <alignment/>
    </xf>
    <xf numFmtId="44" fontId="40" fillId="34" borderId="0" xfId="44" applyFont="1" applyFill="1" applyAlignment="1">
      <alignment/>
    </xf>
    <xf numFmtId="10" fontId="0" fillId="34" borderId="10" xfId="57" applyNumberFormat="1" applyFont="1" applyFill="1" applyBorder="1" applyAlignment="1">
      <alignment horizontal="right" vertical="top"/>
    </xf>
    <xf numFmtId="0" fontId="42" fillId="0" borderId="20" xfId="0" applyFont="1" applyBorder="1" applyAlignment="1">
      <alignment vertical="center"/>
    </xf>
    <xf numFmtId="0" fontId="0" fillId="0" borderId="20" xfId="0" applyFont="1" applyBorder="1" applyAlignment="1">
      <alignment vertical="top"/>
    </xf>
    <xf numFmtId="169" fontId="0" fillId="0" borderId="20" xfId="0" applyNumberFormat="1" applyBorder="1" applyAlignment="1">
      <alignment/>
    </xf>
    <xf numFmtId="0" fontId="42" fillId="35" borderId="10" xfId="0" applyFont="1" applyFill="1" applyBorder="1" applyAlignment="1">
      <alignment vertical="center"/>
    </xf>
    <xf numFmtId="0" fontId="0" fillId="35" borderId="10" xfId="0" applyFont="1" applyFill="1" applyBorder="1" applyAlignment="1">
      <alignment vertical="top"/>
    </xf>
    <xf numFmtId="169" fontId="0" fillId="35" borderId="10" xfId="0" applyNumberFormat="1" applyFill="1" applyBorder="1" applyAlignment="1">
      <alignment/>
    </xf>
    <xf numFmtId="0" fontId="0" fillId="35" borderId="10" xfId="0" applyFill="1" applyBorder="1" applyAlignment="1">
      <alignment/>
    </xf>
    <xf numFmtId="44" fontId="0" fillId="39" borderId="10" xfId="44" applyFont="1" applyFill="1" applyBorder="1" applyAlignment="1">
      <alignment horizontal="right" vertical="top"/>
    </xf>
    <xf numFmtId="0" fontId="0" fillId="0" borderId="0" xfId="0" applyFont="1" applyAlignment="1">
      <alignment wrapText="1"/>
    </xf>
    <xf numFmtId="0" fontId="0" fillId="0" borderId="0" xfId="0" applyFont="1" applyAlignment="1">
      <alignment/>
    </xf>
    <xf numFmtId="44" fontId="0" fillId="0" borderId="10" xfId="44" applyFont="1" applyFill="1" applyBorder="1" applyAlignment="1">
      <alignment horizontal="center" vertical="top"/>
    </xf>
    <xf numFmtId="44" fontId="0" fillId="39" borderId="16" xfId="44" applyFont="1" applyFill="1" applyBorder="1" applyAlignment="1" applyProtection="1">
      <alignment horizontal="center" vertical="top"/>
      <protection locked="0"/>
    </xf>
    <xf numFmtId="44" fontId="0" fillId="39" borderId="21" xfId="44" applyFont="1" applyFill="1" applyBorder="1" applyAlignment="1" applyProtection="1">
      <alignment horizontal="center" vertical="top"/>
      <protection locked="0"/>
    </xf>
    <xf numFmtId="9" fontId="0" fillId="34" borderId="14" xfId="57" applyFont="1" applyFill="1" applyBorder="1" applyAlignment="1">
      <alignment horizontal="left"/>
    </xf>
    <xf numFmtId="9" fontId="0" fillId="34" borderId="15" xfId="57" applyFont="1" applyFill="1" applyBorder="1" applyAlignment="1">
      <alignment horizontal="left"/>
    </xf>
    <xf numFmtId="0" fontId="0" fillId="33" borderId="14" xfId="0" applyFill="1" applyBorder="1" applyAlignment="1">
      <alignment horizontal="left"/>
    </xf>
    <xf numFmtId="0" fontId="0" fillId="33" borderId="18" xfId="0" applyFill="1" applyBorder="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0" borderId="17" xfId="42" applyNumberFormat="1" applyFont="1" applyFill="1" applyBorder="1" applyAlignment="1">
      <alignment horizontal="center" vertical="top" wrapText="1"/>
    </xf>
    <xf numFmtId="0" fontId="0" fillId="0" borderId="21" xfId="42" applyNumberFormat="1" applyFont="1" applyFill="1" applyBorder="1" applyAlignment="1">
      <alignment horizontal="center" vertical="top" wrapText="1"/>
    </xf>
    <xf numFmtId="0" fontId="0" fillId="33" borderId="14" xfId="0" applyFill="1" applyBorder="1" applyAlignment="1">
      <alignment horizontal="left" wrapText="1"/>
    </xf>
    <xf numFmtId="0" fontId="0" fillId="33" borderId="15" xfId="0" applyFill="1" applyBorder="1" applyAlignment="1">
      <alignment horizontal="left" wrapText="1"/>
    </xf>
    <xf numFmtId="0" fontId="0" fillId="33" borderId="18" xfId="0" applyFill="1" applyBorder="1" applyAlignment="1">
      <alignment horizontal="left" wrapText="1"/>
    </xf>
    <xf numFmtId="0" fontId="3" fillId="34" borderId="14" xfId="0" applyFont="1" applyFill="1" applyBorder="1" applyAlignment="1">
      <alignment horizontal="left"/>
    </xf>
    <xf numFmtId="0" fontId="3" fillId="34" borderId="18" xfId="0" applyFont="1" applyFill="1" applyBorder="1" applyAlignment="1">
      <alignment horizontal="left"/>
    </xf>
    <xf numFmtId="0" fontId="0" fillId="34" borderId="22" xfId="0" applyFill="1" applyBorder="1" applyAlignment="1">
      <alignment horizontal="left" wrapText="1"/>
    </xf>
    <xf numFmtId="0" fontId="0" fillId="34" borderId="23" xfId="0" applyFill="1" applyBorder="1" applyAlignment="1">
      <alignment horizontal="left" wrapText="1"/>
    </xf>
    <xf numFmtId="0" fontId="0" fillId="34" borderId="24" xfId="0" applyFill="1" applyBorder="1" applyAlignment="1">
      <alignment horizontal="left" wrapText="1"/>
    </xf>
    <xf numFmtId="0" fontId="0" fillId="34" borderId="22" xfId="0" applyFill="1" applyBorder="1" applyAlignment="1">
      <alignment horizontal="left"/>
    </xf>
    <xf numFmtId="0" fontId="0" fillId="34" borderId="23" xfId="0" applyFill="1" applyBorder="1" applyAlignment="1">
      <alignment horizontal="left"/>
    </xf>
    <xf numFmtId="10" fontId="0" fillId="34" borderId="16" xfId="57" applyNumberFormat="1" applyFont="1" applyFill="1" applyBorder="1" applyAlignment="1">
      <alignment horizontal="right" vertical="top"/>
    </xf>
    <xf numFmtId="10" fontId="0" fillId="34" borderId="17" xfId="57" applyNumberFormat="1" applyFont="1" applyFill="1" applyBorder="1" applyAlignment="1">
      <alignment horizontal="right" vertical="top"/>
    </xf>
    <xf numFmtId="10" fontId="0" fillId="34" borderId="21" xfId="57" applyNumberFormat="1" applyFont="1" applyFill="1" applyBorder="1" applyAlignment="1">
      <alignment horizontal="right" vertical="top"/>
    </xf>
    <xf numFmtId="0" fontId="0" fillId="34" borderId="25" xfId="0" applyFill="1" applyBorder="1" applyAlignment="1">
      <alignment horizontal="left" vertical="top" wrapText="1"/>
    </xf>
    <xf numFmtId="0" fontId="0" fillId="34" borderId="26" xfId="0" applyFill="1" applyBorder="1" applyAlignment="1">
      <alignment horizontal="left" vertical="top" wrapText="1"/>
    </xf>
    <xf numFmtId="0" fontId="0" fillId="34" borderId="14" xfId="0" applyFont="1" applyFill="1" applyBorder="1" applyAlignment="1">
      <alignment horizontal="left" wrapText="1"/>
    </xf>
    <xf numFmtId="0" fontId="0" fillId="0" borderId="18" xfId="0" applyBorder="1" applyAlignment="1">
      <alignment/>
    </xf>
    <xf numFmtId="0" fontId="0" fillId="34" borderId="14" xfId="0" applyFont="1" applyFill="1" applyBorder="1" applyAlignment="1">
      <alignment horizontal="left"/>
    </xf>
    <xf numFmtId="0" fontId="0" fillId="34" borderId="15" xfId="0" applyFont="1" applyFill="1" applyBorder="1" applyAlignment="1">
      <alignment horizontal="left"/>
    </xf>
    <xf numFmtId="0" fontId="0" fillId="34" borderId="18" xfId="0" applyFont="1" applyFill="1" applyBorder="1" applyAlignment="1">
      <alignment horizontal="left"/>
    </xf>
    <xf numFmtId="0" fontId="0" fillId="34" borderId="10" xfId="0" applyFont="1" applyFill="1" applyBorder="1" applyAlignment="1">
      <alignment horizontal="left"/>
    </xf>
    <xf numFmtId="0" fontId="0" fillId="34" borderId="14"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8" xfId="0" applyFont="1" applyFill="1" applyBorder="1" applyAlignment="1" applyProtection="1">
      <alignment horizontal="center"/>
      <protection locked="0"/>
    </xf>
    <xf numFmtId="0" fontId="0" fillId="35" borderId="14" xfId="0" applyFont="1" applyFill="1" applyBorder="1" applyAlignment="1">
      <alignment horizontal="center"/>
    </xf>
    <xf numFmtId="0" fontId="0" fillId="35" borderId="15" xfId="0" applyFont="1" applyFill="1" applyBorder="1" applyAlignment="1">
      <alignment horizontal="center"/>
    </xf>
    <xf numFmtId="0" fontId="0" fillId="35" borderId="18"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zoomScale="107" zoomScaleNormal="107" zoomScalePageLayoutView="0" workbookViewId="0" topLeftCell="A1">
      <selection activeCell="G5" sqref="G5"/>
    </sheetView>
  </sheetViews>
  <sheetFormatPr defaultColWidth="9.140625" defaultRowHeight="12.75"/>
  <cols>
    <col min="1" max="1" width="25.28125" style="3" customWidth="1"/>
    <col min="2" max="2" width="11.140625" style="6" customWidth="1"/>
    <col min="3" max="3" width="14.421875" style="6" bestFit="1" customWidth="1"/>
    <col min="4" max="4" width="18.8515625" style="9" customWidth="1"/>
    <col min="5" max="5" width="19.00390625" style="9" customWidth="1"/>
    <col min="6" max="6" width="15.421875" style="61" customWidth="1"/>
    <col min="7" max="7" width="16.28125" style="59" customWidth="1"/>
    <col min="8" max="8" width="9.140625" style="3" customWidth="1"/>
    <col min="9" max="9" width="0" style="3" hidden="1" customWidth="1"/>
    <col min="10" max="16384" width="9.140625" style="3" customWidth="1"/>
  </cols>
  <sheetData>
    <row r="1" spans="1:8" ht="15" customHeight="1">
      <c r="A1" s="55" t="s">
        <v>12</v>
      </c>
      <c r="B1" s="55"/>
      <c r="C1" s="24"/>
      <c r="D1" s="24"/>
      <c r="E1" s="24"/>
      <c r="F1" s="59"/>
      <c r="H1" s="24"/>
    </row>
    <row r="2" spans="1:8" ht="12.75">
      <c r="A2" s="56" t="s">
        <v>17</v>
      </c>
      <c r="B2" s="56"/>
      <c r="C2" s="24"/>
      <c r="D2" s="24"/>
      <c r="E2" s="24"/>
      <c r="F2" s="59"/>
      <c r="H2" s="24"/>
    </row>
    <row r="3" spans="1:8" ht="12.75">
      <c r="A3" s="24"/>
      <c r="B3" s="24"/>
      <c r="C3" s="24"/>
      <c r="D3" s="59"/>
      <c r="E3" s="59"/>
      <c r="F3" s="59"/>
      <c r="H3" s="24"/>
    </row>
    <row r="4" spans="1:8" ht="12.75">
      <c r="A4" s="7" t="s">
        <v>38</v>
      </c>
      <c r="B4" s="7"/>
      <c r="C4" s="8"/>
      <c r="D4" s="59"/>
      <c r="E4" s="59"/>
      <c r="F4" s="59"/>
      <c r="H4" s="24"/>
    </row>
    <row r="5" spans="1:7" ht="12.75">
      <c r="A5" s="114" t="s">
        <v>0</v>
      </c>
      <c r="B5" s="114"/>
      <c r="C5" s="5" t="s">
        <v>64</v>
      </c>
      <c r="D5" s="62" t="s">
        <v>72</v>
      </c>
      <c r="E5" s="63" t="s">
        <v>73</v>
      </c>
      <c r="F5" s="59"/>
      <c r="G5" s="3"/>
    </row>
    <row r="6" spans="1:7" ht="12.75">
      <c r="A6" s="115" t="s">
        <v>81</v>
      </c>
      <c r="B6" s="116"/>
      <c r="C6" s="104">
        <v>17.56</v>
      </c>
      <c r="D6" s="64">
        <v>6</v>
      </c>
      <c r="E6" s="65">
        <f>C6*D6</f>
        <v>105.35999999999999</v>
      </c>
      <c r="F6" s="59"/>
      <c r="G6" s="3"/>
    </row>
    <row r="7" spans="1:8" ht="12.75">
      <c r="A7" s="24"/>
      <c r="B7" s="24"/>
      <c r="C7" s="24"/>
      <c r="D7" s="24"/>
      <c r="E7" s="24"/>
      <c r="F7" s="59"/>
      <c r="H7" s="24"/>
    </row>
    <row r="8" spans="1:8" ht="12.75">
      <c r="A8" s="7" t="s">
        <v>53</v>
      </c>
      <c r="B8" s="24"/>
      <c r="C8" s="24"/>
      <c r="D8" s="24"/>
      <c r="E8" s="24"/>
      <c r="F8" s="59"/>
      <c r="H8" s="24"/>
    </row>
    <row r="9" spans="1:8" ht="25.5">
      <c r="A9" s="16" t="s">
        <v>54</v>
      </c>
      <c r="B9" s="66"/>
      <c r="C9" s="67" t="s">
        <v>64</v>
      </c>
      <c r="D9" s="68" t="s">
        <v>55</v>
      </c>
      <c r="E9" s="50" t="s">
        <v>74</v>
      </c>
      <c r="F9" s="50" t="s">
        <v>75</v>
      </c>
      <c r="H9" s="24"/>
    </row>
    <row r="10" spans="1:8" ht="12.75">
      <c r="A10" s="110" t="s">
        <v>82</v>
      </c>
      <c r="B10" s="111"/>
      <c r="C10" s="44">
        <v>22.81</v>
      </c>
      <c r="D10" s="45">
        <v>0.11</v>
      </c>
      <c r="E10" s="64">
        <f>D6*D10</f>
        <v>0.66</v>
      </c>
      <c r="F10" s="41">
        <f>C10*E10</f>
        <v>15.0546</v>
      </c>
      <c r="G10" s="60"/>
      <c r="H10" s="24"/>
    </row>
    <row r="11" spans="1:8" ht="12.75">
      <c r="A11" s="24"/>
      <c r="B11" s="24"/>
      <c r="C11" s="24"/>
      <c r="D11" s="24"/>
      <c r="E11" s="24"/>
      <c r="F11" s="59"/>
      <c r="H11" s="24"/>
    </row>
    <row r="12" spans="1:8" ht="12.75">
      <c r="A12" s="37" t="s">
        <v>56</v>
      </c>
      <c r="B12" s="46"/>
      <c r="C12" s="47"/>
      <c r="D12" s="48"/>
      <c r="E12" s="24"/>
      <c r="F12" s="59"/>
      <c r="H12" s="24"/>
    </row>
    <row r="13" spans="1:8" ht="38.25">
      <c r="A13" s="49" t="s">
        <v>57</v>
      </c>
      <c r="B13" s="5" t="s">
        <v>58</v>
      </c>
      <c r="C13" s="50" t="s">
        <v>59</v>
      </c>
      <c r="D13" s="50" t="s">
        <v>78</v>
      </c>
      <c r="E13" s="49" t="s">
        <v>79</v>
      </c>
      <c r="F13" s="50" t="s">
        <v>80</v>
      </c>
      <c r="H13" s="24"/>
    </row>
    <row r="14" spans="1:8" ht="12.75">
      <c r="A14" s="51" t="s">
        <v>60</v>
      </c>
      <c r="B14" s="52">
        <v>0</v>
      </c>
      <c r="C14" s="108">
        <v>0</v>
      </c>
      <c r="D14" s="117">
        <f>IF(C14&gt;0,D6,0)</f>
        <v>0</v>
      </c>
      <c r="E14" s="107">
        <f>C14*D14</f>
        <v>0</v>
      </c>
      <c r="F14" s="107">
        <f>E14</f>
        <v>0</v>
      </c>
      <c r="H14" s="24"/>
    </row>
    <row r="15" spans="1:8" ht="12.75">
      <c r="A15" s="51" t="s">
        <v>61</v>
      </c>
      <c r="B15" s="53">
        <v>2.5</v>
      </c>
      <c r="C15" s="109"/>
      <c r="D15" s="118"/>
      <c r="E15" s="107"/>
      <c r="F15" s="107"/>
      <c r="H15" s="24"/>
    </row>
    <row r="16" spans="1:8" ht="12.75">
      <c r="A16" s="24"/>
      <c r="B16" s="24"/>
      <c r="C16" s="24"/>
      <c r="D16" s="24"/>
      <c r="E16" s="24"/>
      <c r="F16" s="59"/>
      <c r="H16" s="24"/>
    </row>
    <row r="17" spans="1:8" ht="12.75">
      <c r="A17" s="7" t="s">
        <v>62</v>
      </c>
      <c r="B17" s="3"/>
      <c r="C17" s="3"/>
      <c r="D17" s="3"/>
      <c r="E17" s="3"/>
      <c r="F17" s="59"/>
      <c r="H17" s="24"/>
    </row>
    <row r="18" spans="1:8" ht="12.75">
      <c r="A18" s="16" t="s">
        <v>43</v>
      </c>
      <c r="B18" s="17"/>
      <c r="C18" s="17"/>
      <c r="D18" s="1" t="s">
        <v>11</v>
      </c>
      <c r="E18" s="24"/>
      <c r="F18" s="59"/>
      <c r="H18" s="24"/>
    </row>
    <row r="19" spans="1:8" ht="12.75">
      <c r="A19" s="110" t="s">
        <v>23</v>
      </c>
      <c r="B19" s="111"/>
      <c r="C19" s="33">
        <v>0.0871</v>
      </c>
      <c r="D19" s="22">
        <f>C19*(E6+F10+F14)</f>
        <v>10.488111659999998</v>
      </c>
      <c r="E19" s="24"/>
      <c r="F19" s="59"/>
      <c r="H19" s="24"/>
    </row>
    <row r="20" spans="1:8" ht="12.75">
      <c r="A20" s="24"/>
      <c r="B20" s="24"/>
      <c r="C20" s="24"/>
      <c r="D20" s="24"/>
      <c r="E20" s="24"/>
      <c r="F20" s="59"/>
      <c r="H20" s="24"/>
    </row>
    <row r="21" spans="1:8" ht="12.75">
      <c r="A21" s="7" t="s">
        <v>63</v>
      </c>
      <c r="B21" s="3"/>
      <c r="C21" s="3"/>
      <c r="D21" s="24"/>
      <c r="E21" s="24"/>
      <c r="F21" s="59"/>
      <c r="H21" s="24"/>
    </row>
    <row r="22" spans="1:8" ht="12.75">
      <c r="A22" s="112" t="s">
        <v>18</v>
      </c>
      <c r="B22" s="113"/>
      <c r="C22" s="23">
        <f>E6+F10+F14+D19</f>
        <v>130.90271165999997</v>
      </c>
      <c r="D22" s="24"/>
      <c r="E22" s="24"/>
      <c r="F22" s="59"/>
      <c r="H22" s="24"/>
    </row>
    <row r="23" spans="1:8" ht="19.5" customHeight="1">
      <c r="A23" s="24"/>
      <c r="B23" s="24"/>
      <c r="C23" s="24"/>
      <c r="D23" s="24"/>
      <c r="E23" s="24"/>
      <c r="F23" s="59"/>
      <c r="H23" s="24"/>
    </row>
    <row r="24" ht="12.75">
      <c r="I24" s="54" t="s">
        <v>67</v>
      </c>
    </row>
  </sheetData>
  <sheetProtection password="C10A" sheet="1"/>
  <mergeCells count="9">
    <mergeCell ref="E14:E15"/>
    <mergeCell ref="F14:F15"/>
    <mergeCell ref="C14:C15"/>
    <mergeCell ref="A19:B19"/>
    <mergeCell ref="A22:B22"/>
    <mergeCell ref="A5:B5"/>
    <mergeCell ref="A6:B6"/>
    <mergeCell ref="A10:B10"/>
    <mergeCell ref="D14:D15"/>
  </mergeCells>
  <dataValidations count="17">
    <dataValidation allowBlank="1" showInputMessage="1" showErrorMessage="1" prompt="Use CTRL plus arrow keys to move to edge of tables.  Press TAB to move to cells where data can be entered" sqref="A1:B1"/>
    <dataValidation allowBlank="1" showInputMessage="1" showErrorMessage="1" prompt="Independent Living Skills Wage" sqref="C6"/>
    <dataValidation allowBlank="1" showInputMessage="1" showErrorMessage="1" prompt="Percentage for Direct Care Relief Staffing" sqref="C19"/>
    <dataValidation allowBlank="1" showInputMessage="1" showErrorMessage="1" prompt="Direct Care Relief Staffing Dollar Amount formula is Percentage for Direct Care Relief Staffing times (Independent Living Skills Wage plus Supervision Amount plus Add-on Choice)" sqref="D19"/>
    <dataValidation allowBlank="1" showInputMessage="1" showErrorMessage="1" prompt="Total Individual Staffing Amount formula is Independent Living Skills Wage plus Supervision Amount plus Add-on Choice plus Direct Care Relief Staffing Dollar Amount" sqref="C22"/>
    <dataValidation allowBlank="1" showInputMessage="1" showErrorMessage="1" prompt="Supervision Percent" sqref="D10"/>
    <dataValidation allowBlank="1" showInputMessage="1" showErrorMessage="1" prompt="Supervision Wage" sqref="C10"/>
    <dataValidation type="list" allowBlank="1" showInputMessage="1" showErrorMessage="1" prompt="Enter Add-on Choice.  Press ALT and the down arrow to bring up the drop down options.  Use arrow keys to scroll through the options and press ENTER on the appropriate selection." sqref="C14">
      <formula1>$B$14:$B$15</formula1>
    </dataValidation>
    <dataValidation allowBlank="1" showInputMessage="1" showErrorMessage="1" prompt="Deaf or Hard of Hearing Add-on Amount" sqref="B15"/>
    <dataValidation allowBlank="1" showInputMessage="1" showErrorMessage="1" prompt="No Customization Add-on Amount" sqref="B14"/>
    <dataValidation allowBlank="1" showInputMessage="1" showErrorMessage="1" prompt="Direct Staff Total Cost per Day formula is Wage times Hours per Day" sqref="E6"/>
    <dataValidation allowBlank="1" showInputMessage="1" showErrorMessage="1" prompt="Direct Staff Hours per Day" sqref="D6"/>
    <dataValidation allowBlank="1" showInputMessage="1" showErrorMessage="1" prompt="Supervision Total Cost per Day formula is (Supervision Wage times Supervision Hours per Day) divided by last digit of Staffing Ratio" sqref="F10"/>
    <dataValidation allowBlank="1" showInputMessage="1" showErrorMessage="1" prompt="Supervision Hours per Day formula is equal to Direct Staff Hours per Day times Supervision Percent" sqref="E10"/>
    <dataValidation allowBlank="1" showInputMessage="1" showErrorMessage="1" prompt="If Add-on Choice Amount is greater than $0, Staffing Customization Total Hours perDay formula is equal to Direct Staff Hours per Day" sqref="D14:D15"/>
    <dataValidation allowBlank="1" showInputMessage="1" showErrorMessage="1" prompt="Staffing Customization Amount perDay formula is equal to Total Cost per Day" sqref="F14:F15"/>
    <dataValidation allowBlank="1" showInputMessage="1" showErrorMessage="1" prompt="Staffing Customization Total Cost per Day formula is Add-on Amount times Staffing Customization Total Hours per Day" sqref="E14:E15"/>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12"/>
  <sheetViews>
    <sheetView zoomScale="125" zoomScaleNormal="125" zoomScalePageLayoutView="0" workbookViewId="0" topLeftCell="A1">
      <selection activeCell="C11" sqref="C11"/>
    </sheetView>
  </sheetViews>
  <sheetFormatPr defaultColWidth="9.140625" defaultRowHeight="12.75"/>
  <cols>
    <col min="1" max="1" width="3.7109375" style="3" customWidth="1"/>
    <col min="2" max="2" width="49.7109375" style="3" customWidth="1"/>
    <col min="3" max="3" width="13.140625" style="3" customWidth="1"/>
    <col min="4" max="16384" width="9.140625" style="3" customWidth="1"/>
  </cols>
  <sheetData>
    <row r="1" spans="1:5" ht="15">
      <c r="A1" s="55" t="s">
        <v>35</v>
      </c>
      <c r="B1" s="55"/>
      <c r="C1" s="55"/>
      <c r="D1" s="24"/>
      <c r="E1" s="24"/>
    </row>
    <row r="2" spans="1:5" ht="12.75">
      <c r="A2" s="24"/>
      <c r="B2" s="24"/>
      <c r="C2" s="24"/>
      <c r="D2" s="24"/>
      <c r="E2" s="24"/>
    </row>
    <row r="3" spans="1:5" ht="12.75">
      <c r="A3" s="7" t="s">
        <v>36</v>
      </c>
      <c r="C3" s="24"/>
      <c r="D3" s="24"/>
      <c r="E3" s="24"/>
    </row>
    <row r="4" spans="1:5" ht="12.75">
      <c r="A4" s="119" t="s">
        <v>37</v>
      </c>
      <c r="B4" s="120"/>
      <c r="C4" s="121"/>
      <c r="D4" s="24"/>
      <c r="E4" s="24"/>
    </row>
    <row r="5" spans="1:5" ht="39.75" customHeight="1">
      <c r="A5" s="124" t="s">
        <v>77</v>
      </c>
      <c r="B5" s="125"/>
      <c r="C5" s="126"/>
      <c r="D5" s="24"/>
      <c r="E5" s="24"/>
    </row>
    <row r="6" spans="1:5" ht="12.75">
      <c r="A6" s="18"/>
      <c r="B6" s="19" t="s">
        <v>27</v>
      </c>
      <c r="C6" s="20"/>
      <c r="D6" s="24"/>
      <c r="E6" s="24"/>
    </row>
    <row r="7" spans="1:5" ht="12.75">
      <c r="A7" s="18"/>
      <c r="B7" s="19" t="s">
        <v>28</v>
      </c>
      <c r="C7" s="21"/>
      <c r="D7" s="24"/>
      <c r="E7" s="24"/>
    </row>
    <row r="8" spans="1:5" ht="12.75">
      <c r="A8" s="18"/>
      <c r="B8" s="19" t="s">
        <v>33</v>
      </c>
      <c r="C8" s="21"/>
      <c r="D8" s="24"/>
      <c r="E8" s="24"/>
    </row>
    <row r="9" spans="1:5" ht="12.75">
      <c r="A9" s="18"/>
      <c r="B9" s="19" t="s">
        <v>34</v>
      </c>
      <c r="C9" s="21"/>
      <c r="D9" s="24"/>
      <c r="E9" s="24"/>
    </row>
    <row r="10" spans="1:5" ht="12.75">
      <c r="A10" s="122" t="s">
        <v>32</v>
      </c>
      <c r="B10" s="123"/>
      <c r="C10" s="31">
        <v>0.155</v>
      </c>
      <c r="D10" s="24"/>
      <c r="E10" s="24"/>
    </row>
    <row r="11" spans="1:5" ht="12.75">
      <c r="A11" s="24"/>
      <c r="B11" s="24"/>
      <c r="C11" s="24"/>
      <c r="D11" s="24"/>
      <c r="E11" s="24"/>
    </row>
    <row r="12" spans="1:5" ht="12.75">
      <c r="A12" s="24"/>
      <c r="B12" s="24"/>
      <c r="C12" s="24"/>
      <c r="D12" s="24"/>
      <c r="E12" s="24"/>
    </row>
  </sheetData>
  <sheetProtection password="C10A" sheet="1"/>
  <mergeCells count="3">
    <mergeCell ref="A4:C4"/>
    <mergeCell ref="A10:B10"/>
    <mergeCell ref="A5:C5"/>
  </mergeCells>
  <dataValidations count="1">
    <dataValidation allowBlank="1" showInputMessage="1" showErrorMessage="1" prompt="Total Hourly Program Support Percentage" sqref="C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E23"/>
  <sheetViews>
    <sheetView zoomScale="125" zoomScaleNormal="125" zoomScalePageLayoutView="0" workbookViewId="0" topLeftCell="A1">
      <selection activeCell="B27" sqref="B27"/>
    </sheetView>
  </sheetViews>
  <sheetFormatPr defaultColWidth="9.140625" defaultRowHeight="12.75"/>
  <cols>
    <col min="1" max="1" width="3.00390625" style="3" customWidth="1"/>
    <col min="2" max="2" width="40.140625" style="3" bestFit="1" customWidth="1"/>
    <col min="3" max="3" width="24.57421875" style="3" customWidth="1"/>
    <col min="4" max="4" width="14.00390625" style="10" customWidth="1"/>
    <col min="5" max="5" width="15.421875" style="3" customWidth="1"/>
    <col min="6" max="6" width="18.140625" style="3" bestFit="1" customWidth="1"/>
    <col min="7" max="7" width="9.140625" style="3" hidden="1" customWidth="1"/>
    <col min="8" max="16384" width="9.140625" style="3" customWidth="1"/>
  </cols>
  <sheetData>
    <row r="1" spans="1:5" ht="15">
      <c r="A1" s="55" t="s">
        <v>24</v>
      </c>
      <c r="B1" s="55"/>
      <c r="C1" s="55"/>
      <c r="D1" s="55"/>
      <c r="E1" s="24"/>
    </row>
    <row r="2" spans="1:5" ht="12.75">
      <c r="A2" s="24"/>
      <c r="B2" s="24"/>
      <c r="C2" s="24"/>
      <c r="D2" s="24"/>
      <c r="E2" s="24"/>
    </row>
    <row r="3" spans="1:5" ht="12.75">
      <c r="A3" s="7" t="s">
        <v>15</v>
      </c>
      <c r="D3" s="24"/>
      <c r="E3" s="24"/>
    </row>
    <row r="4" spans="1:5" ht="12.75">
      <c r="A4" s="112" t="s">
        <v>40</v>
      </c>
      <c r="B4" s="113"/>
      <c r="C4" s="2" t="s">
        <v>14</v>
      </c>
      <c r="D4" s="24"/>
      <c r="E4" s="24"/>
    </row>
    <row r="5" spans="1:5" ht="12.75">
      <c r="A5" s="127" t="s">
        <v>21</v>
      </c>
      <c r="B5" s="128"/>
      <c r="C5" s="129">
        <v>0.1156</v>
      </c>
      <c r="D5" s="24"/>
      <c r="E5" s="24"/>
    </row>
    <row r="6" spans="1:5" ht="12.75">
      <c r="A6" s="11"/>
      <c r="B6" s="132" t="s">
        <v>22</v>
      </c>
      <c r="C6" s="130"/>
      <c r="D6" s="24"/>
      <c r="E6" s="24"/>
    </row>
    <row r="7" spans="1:5" ht="12.75">
      <c r="A7" s="12"/>
      <c r="B7" s="133"/>
      <c r="C7" s="131"/>
      <c r="D7" s="24"/>
      <c r="E7" s="24"/>
    </row>
    <row r="8" spans="1:5" ht="12.75">
      <c r="A8" s="127" t="s">
        <v>20</v>
      </c>
      <c r="B8" s="128"/>
      <c r="C8" s="129">
        <v>0.1204</v>
      </c>
      <c r="D8" s="24"/>
      <c r="E8" s="24"/>
    </row>
    <row r="9" spans="1:5" ht="12.75">
      <c r="A9" s="11"/>
      <c r="B9" s="4" t="s">
        <v>2</v>
      </c>
      <c r="C9" s="130"/>
      <c r="D9" s="24"/>
      <c r="E9" s="24"/>
    </row>
    <row r="10" spans="1:5" ht="12.75">
      <c r="A10" s="11"/>
      <c r="B10" s="4" t="s">
        <v>42</v>
      </c>
      <c r="C10" s="130"/>
      <c r="D10" s="24"/>
      <c r="E10" s="24"/>
    </row>
    <row r="11" spans="1:5" ht="12.75">
      <c r="A11" s="11"/>
      <c r="B11" s="4" t="s">
        <v>3</v>
      </c>
      <c r="C11" s="130"/>
      <c r="D11" s="24"/>
      <c r="E11" s="24"/>
    </row>
    <row r="12" spans="1:5" ht="12.75">
      <c r="A12" s="11"/>
      <c r="B12" s="4" t="s">
        <v>4</v>
      </c>
      <c r="C12" s="130"/>
      <c r="D12" s="24"/>
      <c r="E12" s="24"/>
    </row>
    <row r="13" spans="1:5" ht="12.75">
      <c r="A13" s="11"/>
      <c r="B13" s="4" t="s">
        <v>6</v>
      </c>
      <c r="C13" s="130"/>
      <c r="D13" s="24"/>
      <c r="E13" s="24"/>
    </row>
    <row r="14" spans="1:5" ht="12.75">
      <c r="A14" s="11"/>
      <c r="B14" s="4" t="s">
        <v>5</v>
      </c>
      <c r="C14" s="130"/>
      <c r="D14" s="24"/>
      <c r="E14" s="24"/>
    </row>
    <row r="15" spans="1:5" ht="12.75">
      <c r="A15" s="11"/>
      <c r="B15" s="4" t="s">
        <v>7</v>
      </c>
      <c r="C15" s="130"/>
      <c r="D15" s="24"/>
      <c r="E15" s="24"/>
    </row>
    <row r="16" spans="1:5" ht="12.75">
      <c r="A16" s="11"/>
      <c r="B16" s="4" t="s">
        <v>8</v>
      </c>
      <c r="C16" s="130"/>
      <c r="D16" s="24"/>
      <c r="E16" s="24"/>
    </row>
    <row r="17" spans="1:5" ht="12.75">
      <c r="A17" s="11"/>
      <c r="B17" s="4" t="s">
        <v>19</v>
      </c>
      <c r="C17" s="130"/>
      <c r="D17" s="24"/>
      <c r="E17" s="24"/>
    </row>
    <row r="18" spans="1:5" ht="11.25" customHeight="1">
      <c r="A18" s="12"/>
      <c r="B18" s="13"/>
      <c r="C18" s="131"/>
      <c r="D18" s="24"/>
      <c r="E18" s="24"/>
    </row>
    <row r="19" spans="1:5" ht="12.75">
      <c r="A19" s="14" t="s">
        <v>52</v>
      </c>
      <c r="B19" s="15"/>
      <c r="C19" s="32">
        <f>SUM(C5+C8)</f>
        <v>0.236</v>
      </c>
      <c r="D19" s="24"/>
      <c r="E19" s="24"/>
    </row>
    <row r="20" spans="1:5" ht="12.75">
      <c r="A20" s="24"/>
      <c r="B20" s="24"/>
      <c r="C20" s="24"/>
      <c r="D20" s="24"/>
      <c r="E20" s="24"/>
    </row>
    <row r="21" spans="1:5" ht="12.75">
      <c r="A21" s="3" t="s">
        <v>39</v>
      </c>
      <c r="C21" s="24"/>
      <c r="D21" s="24"/>
      <c r="E21" s="24"/>
    </row>
    <row r="22" spans="1:5" ht="12.75">
      <c r="A22" s="24"/>
      <c r="B22" s="24"/>
      <c r="C22" s="24"/>
      <c r="D22" s="24"/>
      <c r="E22" s="24"/>
    </row>
    <row r="23" spans="1:5" ht="12.75">
      <c r="A23" s="24"/>
      <c r="B23" s="24"/>
      <c r="C23" s="24"/>
      <c r="D23" s="24"/>
      <c r="E23" s="24"/>
    </row>
  </sheetData>
  <sheetProtection password="C10A" sheet="1" objects="1" scenarios="1"/>
  <mergeCells count="6">
    <mergeCell ref="A8:B8"/>
    <mergeCell ref="C8:C18"/>
    <mergeCell ref="A4:B4"/>
    <mergeCell ref="A5:B5"/>
    <mergeCell ref="C5:C7"/>
    <mergeCell ref="B6:B7"/>
  </mergeCells>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ILS Training - &amp;A&amp;R&amp;P</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A1:E7"/>
  <sheetViews>
    <sheetView zoomScale="125" zoomScaleNormal="125" zoomScalePageLayoutView="0" workbookViewId="0" topLeftCell="A1">
      <selection activeCell="C6" sqref="C6"/>
    </sheetView>
  </sheetViews>
  <sheetFormatPr defaultColWidth="9.140625" defaultRowHeight="12.75"/>
  <cols>
    <col min="1" max="1" width="9.140625" style="3" customWidth="1"/>
    <col min="2" max="2" width="52.8515625" style="3" bestFit="1" customWidth="1"/>
    <col min="3" max="3" width="11.8515625" style="3" bestFit="1" customWidth="1"/>
    <col min="4" max="16384" width="9.140625" style="3" customWidth="1"/>
  </cols>
  <sheetData>
    <row r="1" spans="1:5" ht="15">
      <c r="A1" s="55" t="s">
        <v>29</v>
      </c>
      <c r="B1" s="55"/>
      <c r="C1" s="55"/>
      <c r="D1" s="55"/>
      <c r="E1" s="24"/>
    </row>
    <row r="2" spans="1:5" ht="12.75">
      <c r="A2" s="24"/>
      <c r="B2" s="24"/>
      <c r="C2" s="24"/>
      <c r="D2" s="24"/>
      <c r="E2" s="24"/>
    </row>
    <row r="3" spans="1:5" ht="12.75">
      <c r="A3" s="7" t="s">
        <v>41</v>
      </c>
      <c r="D3" s="24"/>
      <c r="E3" s="24"/>
    </row>
    <row r="4" spans="1:5" ht="12.75">
      <c r="A4" s="112" t="s">
        <v>13</v>
      </c>
      <c r="B4" s="113"/>
      <c r="C4" s="2" t="s">
        <v>31</v>
      </c>
      <c r="D4" s="24"/>
      <c r="E4" s="24"/>
    </row>
    <row r="5" spans="1:5" ht="139.5" customHeight="1">
      <c r="A5" s="134" t="s">
        <v>50</v>
      </c>
      <c r="B5" s="135"/>
      <c r="C5" s="96">
        <v>0.047</v>
      </c>
      <c r="D5" s="24"/>
      <c r="E5" s="24"/>
    </row>
    <row r="6" spans="1:5" ht="12.75">
      <c r="A6" s="24"/>
      <c r="B6" s="24"/>
      <c r="C6" s="24"/>
      <c r="D6" s="24"/>
      <c r="E6" s="24"/>
    </row>
    <row r="7" spans="1:5" ht="12.75">
      <c r="A7" s="24"/>
      <c r="B7" s="24"/>
      <c r="C7" s="24"/>
      <c r="D7" s="24"/>
      <c r="E7" s="24"/>
    </row>
  </sheetData>
  <sheetProtection password="C10A" sheet="1"/>
  <mergeCells count="2">
    <mergeCell ref="A4:B4"/>
    <mergeCell ref="A5:B5"/>
  </mergeCells>
  <dataValidations count="1">
    <dataValidation allowBlank="1" showInputMessage="1" showErrorMessage="1" prompt="Client Programming and Supports Percent" sqref="C5"/>
  </dataValidations>
  <printOptions/>
  <pageMargins left="0.75" right="0.75" top="1.37" bottom="1" header="0.5" footer="0.5"/>
  <pageSetup fitToHeight="1" fitToWidth="1" horizontalDpi="600" verticalDpi="600" orientation="portrait" scale="96" r:id="rId2"/>
  <headerFooter alignWithMargins="0">
    <oddHeader>&amp;C&amp;G</oddHeader>
    <oddFooter>&amp;LDWRS Draft framework for ILS Training - &amp;A&amp;R&amp;P</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G19"/>
  <sheetViews>
    <sheetView zoomScale="98" zoomScaleNormal="98" zoomScalePageLayoutView="0" workbookViewId="0" topLeftCell="A1">
      <selection activeCell="D19" sqref="D19"/>
    </sheetView>
  </sheetViews>
  <sheetFormatPr defaultColWidth="9.140625" defaultRowHeight="12.75"/>
  <cols>
    <col min="1" max="1" width="9.140625" style="3" customWidth="1"/>
    <col min="2" max="2" width="24.7109375" style="3" customWidth="1"/>
    <col min="3" max="3" width="10.140625" style="3" bestFit="1" customWidth="1"/>
    <col min="4" max="4" width="9.140625" style="3" customWidth="1"/>
    <col min="5" max="5" width="9.57421875" style="3" customWidth="1"/>
    <col min="6" max="6" width="10.28125" style="3" bestFit="1" customWidth="1"/>
    <col min="7" max="8" width="9.140625" style="3" customWidth="1"/>
    <col min="9" max="16384" width="9.140625" style="3" customWidth="1"/>
  </cols>
  <sheetData>
    <row r="1" spans="1:7" ht="15">
      <c r="A1" s="55" t="s">
        <v>45</v>
      </c>
      <c r="C1" s="55"/>
      <c r="D1" s="55"/>
      <c r="E1" s="55"/>
      <c r="F1" s="55"/>
      <c r="G1" s="55"/>
    </row>
    <row r="2" spans="1:7" ht="12.75">
      <c r="A2" s="24"/>
      <c r="B2" s="24"/>
      <c r="C2" s="24"/>
      <c r="D2" s="24"/>
      <c r="E2" s="24"/>
      <c r="F2" s="24"/>
      <c r="G2" s="24"/>
    </row>
    <row r="3" spans="1:7" ht="12.75">
      <c r="A3" s="56" t="s">
        <v>16</v>
      </c>
      <c r="B3" s="56"/>
      <c r="C3" s="56"/>
      <c r="D3" s="56"/>
      <c r="E3" s="56"/>
      <c r="F3" s="56"/>
      <c r="G3" s="24"/>
    </row>
    <row r="4" spans="1:7" ht="12" customHeight="1">
      <c r="A4" s="139" t="s">
        <v>49</v>
      </c>
      <c r="B4" s="116"/>
      <c r="C4" s="116"/>
      <c r="D4" s="116"/>
      <c r="E4" s="42">
        <v>0.1325</v>
      </c>
      <c r="F4" s="24"/>
      <c r="G4" s="24"/>
    </row>
    <row r="5" spans="1:7" ht="12.75">
      <c r="A5" s="37"/>
      <c r="B5" s="37"/>
      <c r="C5" s="37"/>
      <c r="D5" s="37"/>
      <c r="E5" s="38"/>
      <c r="F5" s="24"/>
      <c r="G5" s="24"/>
    </row>
    <row r="6" spans="1:7" ht="12.75">
      <c r="A6" s="7" t="s">
        <v>44</v>
      </c>
      <c r="B6" s="37"/>
      <c r="C6" s="37"/>
      <c r="D6" s="37"/>
      <c r="E6" s="38"/>
      <c r="F6" s="24"/>
      <c r="G6" s="24"/>
    </row>
    <row r="7" spans="1:7" ht="12.75">
      <c r="A7" s="136" t="s">
        <v>45</v>
      </c>
      <c r="B7" s="137"/>
      <c r="C7" s="137"/>
      <c r="D7" s="138"/>
      <c r="E7" s="40">
        <v>0.061</v>
      </c>
      <c r="F7" s="24"/>
      <c r="G7" s="24"/>
    </row>
    <row r="8" spans="1:7" ht="12.75">
      <c r="A8" s="39"/>
      <c r="B8" s="37"/>
      <c r="C8" s="37"/>
      <c r="D8" s="37"/>
      <c r="E8" s="38"/>
      <c r="F8" s="24"/>
      <c r="G8" s="24"/>
    </row>
    <row r="9" spans="1:7" ht="12.75">
      <c r="A9" s="7" t="s">
        <v>65</v>
      </c>
      <c r="B9" s="37"/>
      <c r="C9" s="37"/>
      <c r="D9" s="37"/>
      <c r="E9" s="38"/>
      <c r="F9" s="24"/>
      <c r="G9" s="24"/>
    </row>
    <row r="10" spans="1:7" ht="12.75">
      <c r="A10" s="140" t="s">
        <v>66</v>
      </c>
      <c r="B10" s="137"/>
      <c r="C10" s="137"/>
      <c r="D10" s="138"/>
      <c r="E10" s="40">
        <v>0.039</v>
      </c>
      <c r="F10" s="24"/>
      <c r="G10" s="24"/>
    </row>
    <row r="11" spans="1:7" ht="12.75">
      <c r="A11" s="39"/>
      <c r="B11" s="37"/>
      <c r="C11" s="37"/>
      <c r="D11" s="37"/>
      <c r="E11" s="38"/>
      <c r="F11" s="24"/>
      <c r="G11" s="24"/>
    </row>
    <row r="12" spans="1:7" ht="12.75">
      <c r="A12" s="7" t="s">
        <v>47</v>
      </c>
      <c r="B12" s="37"/>
      <c r="C12" s="37"/>
      <c r="D12" s="37"/>
      <c r="E12" s="38"/>
      <c r="F12" s="24"/>
      <c r="G12" s="24"/>
    </row>
    <row r="13" spans="1:7" ht="12.75">
      <c r="A13" s="136" t="s">
        <v>48</v>
      </c>
      <c r="B13" s="137"/>
      <c r="C13" s="137"/>
      <c r="D13" s="138"/>
      <c r="E13" s="32">
        <f>SUM(E4+E7+E10)</f>
        <v>0.2325</v>
      </c>
      <c r="F13" s="24"/>
      <c r="G13" s="24"/>
    </row>
    <row r="14" spans="1:7" ht="12.75">
      <c r="A14" s="39"/>
      <c r="B14" s="37"/>
      <c r="C14" s="37"/>
      <c r="D14" s="37"/>
      <c r="E14" s="38"/>
      <c r="F14" s="24"/>
      <c r="G14" s="24"/>
    </row>
    <row r="15" spans="3:7" ht="12.75">
      <c r="C15" s="24"/>
      <c r="D15" s="24"/>
      <c r="E15" s="24"/>
      <c r="F15" s="24"/>
      <c r="G15" s="24"/>
    </row>
    <row r="16" spans="6:7" ht="12.75">
      <c r="F16" s="24"/>
      <c r="G16" s="24"/>
    </row>
    <row r="17" spans="1:7" ht="12.75">
      <c r="A17" s="24"/>
      <c r="B17" s="24"/>
      <c r="C17" s="24"/>
      <c r="D17" s="24"/>
      <c r="E17" s="24"/>
      <c r="G17" s="24"/>
    </row>
    <row r="18" spans="1:7" ht="12.75">
      <c r="A18" s="24"/>
      <c r="B18" s="24"/>
      <c r="C18" s="24"/>
      <c r="D18" s="24"/>
      <c r="E18" s="24"/>
      <c r="F18" s="24"/>
      <c r="G18" s="24"/>
    </row>
    <row r="19" spans="6:7" ht="12.75">
      <c r="F19" s="24"/>
      <c r="G19" s="24"/>
    </row>
  </sheetData>
  <sheetProtection password="C10A" sheet="1" objects="1" scenarios="1"/>
  <mergeCells count="4">
    <mergeCell ref="A13:D13"/>
    <mergeCell ref="A4:D4"/>
    <mergeCell ref="A7:D7"/>
    <mergeCell ref="A10:D10"/>
  </mergeCells>
  <dataValidations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rintOptions/>
  <pageMargins left="0.75" right="0.75" top="1.37" bottom="1" header="0.5" footer="0.5"/>
  <pageSetup fitToHeight="1" fitToWidth="1" horizontalDpi="600" verticalDpi="600" orientation="portrait" r:id="rId2"/>
  <headerFooter alignWithMargins="0">
    <oddHeader>&amp;C&amp;G</oddHeader>
    <oddFooter>&amp;LDWRS Draft framework for ILS Training - &amp;A&amp;R&amp;P</oddFooter>
  </headerFooter>
  <legacyDrawingHF r:id="rId1"/>
</worksheet>
</file>

<file path=xl/worksheets/sheet6.xml><?xml version="1.0" encoding="utf-8"?>
<worksheet xmlns="http://schemas.openxmlformats.org/spreadsheetml/2006/main" xmlns:r="http://schemas.openxmlformats.org/officeDocument/2006/relationships">
  <dimension ref="A3:F108"/>
  <sheetViews>
    <sheetView zoomScalePageLayoutView="0" workbookViewId="0" topLeftCell="A1">
      <selection activeCell="I109" sqref="I109"/>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76" bestFit="1" customWidth="1"/>
  </cols>
  <sheetData>
    <row r="3" spans="1:4" ht="12.75">
      <c r="A3" s="7" t="s">
        <v>87</v>
      </c>
      <c r="B3" s="54"/>
      <c r="C3" s="54"/>
      <c r="D3" s="54"/>
    </row>
    <row r="4" spans="1:4" ht="12.75">
      <c r="A4" s="77" t="s">
        <v>88</v>
      </c>
      <c r="B4" s="141" t="s">
        <v>89</v>
      </c>
      <c r="C4" s="142"/>
      <c r="D4" s="143"/>
    </row>
    <row r="5" spans="1:4" ht="12.75">
      <c r="A5" s="77" t="s">
        <v>90</v>
      </c>
      <c r="B5" s="144" t="str">
        <f>INDEX($C$10:$C$108,MATCH(B4:D4,B10:B108,0))</f>
        <v>Unspecified Region</v>
      </c>
      <c r="C5" s="145"/>
      <c r="D5" s="146"/>
    </row>
    <row r="6" ht="18" customHeight="1"/>
    <row r="7" spans="1:2" ht="12.75" hidden="1">
      <c r="A7" t="s">
        <v>91</v>
      </c>
      <c r="B7" t="str">
        <f>INDEX($D$10:$D$108,MATCH(B4:D4,B10:B108,0))</f>
        <v>-</v>
      </c>
    </row>
    <row r="8" ht="12.75" hidden="1"/>
    <row r="9" spans="2:6" ht="15" hidden="1">
      <c r="B9" s="78" t="s">
        <v>92</v>
      </c>
      <c r="C9" s="78" t="s">
        <v>93</v>
      </c>
      <c r="D9" s="79" t="s">
        <v>91</v>
      </c>
      <c r="F9"/>
    </row>
    <row r="10" spans="2:6" ht="15" hidden="1">
      <c r="B10" s="80" t="s">
        <v>89</v>
      </c>
      <c r="C10" s="80" t="s">
        <v>94</v>
      </c>
      <c r="D10" s="81" t="s">
        <v>95</v>
      </c>
      <c r="F10"/>
    </row>
    <row r="11" spans="2:6" ht="15" hidden="1">
      <c r="B11" s="82" t="s">
        <v>96</v>
      </c>
      <c r="C11" s="82" t="s">
        <v>97</v>
      </c>
      <c r="D11" s="83">
        <v>0.949</v>
      </c>
      <c r="F11"/>
    </row>
    <row r="12" spans="2:6" ht="15" hidden="1">
      <c r="B12" s="82" t="s">
        <v>98</v>
      </c>
      <c r="C12" s="82" t="s">
        <v>99</v>
      </c>
      <c r="D12" s="83">
        <v>1.022</v>
      </c>
      <c r="F12"/>
    </row>
    <row r="13" spans="2:6" ht="15" hidden="1">
      <c r="B13" s="82" t="s">
        <v>100</v>
      </c>
      <c r="C13" s="82" t="s">
        <v>101</v>
      </c>
      <c r="D13" s="83">
        <v>0.993</v>
      </c>
      <c r="F13"/>
    </row>
    <row r="14" spans="2:6" ht="15" hidden="1">
      <c r="B14" s="82" t="s">
        <v>102</v>
      </c>
      <c r="C14" s="82" t="s">
        <v>101</v>
      </c>
      <c r="D14" s="83">
        <v>0.993</v>
      </c>
      <c r="F14"/>
    </row>
    <row r="15" spans="2:6" ht="15" hidden="1">
      <c r="B15" s="82" t="s">
        <v>103</v>
      </c>
      <c r="C15" s="82" t="s">
        <v>104</v>
      </c>
      <c r="D15" s="83">
        <v>0.922</v>
      </c>
      <c r="F15"/>
    </row>
    <row r="16" spans="2:6" ht="15" hidden="1">
      <c r="B16" s="82" t="s">
        <v>105</v>
      </c>
      <c r="C16" s="84" t="s">
        <v>106</v>
      </c>
      <c r="D16" s="83">
        <v>0.954</v>
      </c>
      <c r="F16"/>
    </row>
    <row r="17" spans="2:6" ht="15" hidden="1">
      <c r="B17" s="82" t="s">
        <v>107</v>
      </c>
      <c r="C17" s="82" t="s">
        <v>108</v>
      </c>
      <c r="D17" s="83">
        <v>1.058</v>
      </c>
      <c r="F17"/>
    </row>
    <row r="18" spans="2:6" ht="15" hidden="1">
      <c r="B18" s="82" t="s">
        <v>109</v>
      </c>
      <c r="C18" s="84" t="s">
        <v>110</v>
      </c>
      <c r="D18" s="83">
        <v>0.953</v>
      </c>
      <c r="F18"/>
    </row>
    <row r="19" spans="2:6" ht="15" hidden="1">
      <c r="B19" s="82" t="s">
        <v>111</v>
      </c>
      <c r="C19" s="84" t="s">
        <v>112</v>
      </c>
      <c r="D19" s="83">
        <v>0.941</v>
      </c>
      <c r="F19"/>
    </row>
    <row r="20" spans="2:6" ht="15" hidden="1">
      <c r="B20" s="82" t="s">
        <v>113</v>
      </c>
      <c r="C20" s="82" t="s">
        <v>99</v>
      </c>
      <c r="D20" s="83">
        <v>1.022</v>
      </c>
      <c r="F20"/>
    </row>
    <row r="21" spans="2:6" ht="15" hidden="1">
      <c r="B21" s="82" t="s">
        <v>114</v>
      </c>
      <c r="C21" s="82" t="s">
        <v>101</v>
      </c>
      <c r="D21" s="83">
        <v>0.993</v>
      </c>
      <c r="F21"/>
    </row>
    <row r="22" spans="2:6" ht="15" hidden="1">
      <c r="B22" s="82" t="s">
        <v>115</v>
      </c>
      <c r="C22" s="84" t="s">
        <v>106</v>
      </c>
      <c r="D22" s="83">
        <v>0.954</v>
      </c>
      <c r="F22"/>
    </row>
    <row r="23" spans="2:6" ht="15" hidden="1">
      <c r="B23" s="82" t="s">
        <v>116</v>
      </c>
      <c r="C23" s="84" t="s">
        <v>99</v>
      </c>
      <c r="D23" s="83">
        <v>1.022</v>
      </c>
      <c r="F23"/>
    </row>
    <row r="24" spans="2:6" ht="15" hidden="1">
      <c r="B24" s="82" t="s">
        <v>117</v>
      </c>
      <c r="C24" s="84" t="s">
        <v>118</v>
      </c>
      <c r="D24" s="83">
        <v>1.018</v>
      </c>
      <c r="F24"/>
    </row>
    <row r="25" spans="2:6" ht="15" hidden="1">
      <c r="B25" s="82" t="s">
        <v>119</v>
      </c>
      <c r="C25" s="82" t="s">
        <v>101</v>
      </c>
      <c r="D25" s="83">
        <v>0.993</v>
      </c>
      <c r="F25"/>
    </row>
    <row r="26" spans="2:6" ht="15" hidden="1">
      <c r="B26" s="82" t="s">
        <v>120</v>
      </c>
      <c r="C26" s="84" t="s">
        <v>97</v>
      </c>
      <c r="D26" s="83">
        <v>0.949</v>
      </c>
      <c r="F26"/>
    </row>
    <row r="27" spans="2:6" ht="15" hidden="1">
      <c r="B27" s="82" t="s">
        <v>121</v>
      </c>
      <c r="C27" s="84" t="s">
        <v>106</v>
      </c>
      <c r="D27" s="83">
        <v>0.954</v>
      </c>
      <c r="F27"/>
    </row>
    <row r="28" spans="2:6" ht="15" hidden="1">
      <c r="B28" s="82" t="s">
        <v>122</v>
      </c>
      <c r="C28" s="82" t="s">
        <v>101</v>
      </c>
      <c r="D28" s="83">
        <v>0.993</v>
      </c>
      <c r="F28"/>
    </row>
    <row r="29" spans="2:6" ht="15" hidden="1">
      <c r="B29" s="82" t="s">
        <v>123</v>
      </c>
      <c r="C29" s="82" t="s">
        <v>99</v>
      </c>
      <c r="D29" s="83">
        <v>1.022</v>
      </c>
      <c r="F29"/>
    </row>
    <row r="30" spans="2:6" ht="15" hidden="1">
      <c r="B30" s="82" t="s">
        <v>124</v>
      </c>
      <c r="C30" s="84" t="s">
        <v>125</v>
      </c>
      <c r="D30" s="83">
        <v>1.02</v>
      </c>
      <c r="F30"/>
    </row>
    <row r="31" spans="2:6" ht="15" hidden="1">
      <c r="B31" s="82" t="s">
        <v>126</v>
      </c>
      <c r="C31" s="82" t="s">
        <v>101</v>
      </c>
      <c r="D31" s="83">
        <v>0.993</v>
      </c>
      <c r="F31"/>
    </row>
    <row r="32" spans="2:6" ht="15" hidden="1">
      <c r="B32" s="82" t="s">
        <v>127</v>
      </c>
      <c r="C32" s="84" t="s">
        <v>110</v>
      </c>
      <c r="D32" s="83">
        <v>0.953</v>
      </c>
      <c r="F32"/>
    </row>
    <row r="33" spans="2:6" ht="15" hidden="1">
      <c r="B33" s="82" t="s">
        <v>128</v>
      </c>
      <c r="C33" s="84" t="s">
        <v>125</v>
      </c>
      <c r="D33" s="83">
        <v>1.02</v>
      </c>
      <c r="F33"/>
    </row>
    <row r="34" spans="2:6" ht="15" hidden="1">
      <c r="B34" s="82" t="s">
        <v>129</v>
      </c>
      <c r="C34" s="84" t="s">
        <v>110</v>
      </c>
      <c r="D34" s="83">
        <v>0.953</v>
      </c>
      <c r="F34"/>
    </row>
    <row r="35" spans="2:6" ht="15" hidden="1">
      <c r="B35" s="82" t="s">
        <v>130</v>
      </c>
      <c r="C35" s="84" t="s">
        <v>110</v>
      </c>
      <c r="D35" s="83">
        <v>0.953</v>
      </c>
      <c r="F35"/>
    </row>
    <row r="36" spans="2:6" ht="15" hidden="1">
      <c r="B36" s="82" t="s">
        <v>131</v>
      </c>
      <c r="C36" s="82" t="s">
        <v>101</v>
      </c>
      <c r="D36" s="83">
        <v>0.993</v>
      </c>
      <c r="F36"/>
    </row>
    <row r="37" spans="2:6" ht="15" hidden="1">
      <c r="B37" s="82" t="s">
        <v>132</v>
      </c>
      <c r="C37" s="82" t="s">
        <v>99</v>
      </c>
      <c r="D37" s="83">
        <v>1.022</v>
      </c>
      <c r="F37"/>
    </row>
    <row r="38" spans="2:6" ht="15" hidden="1">
      <c r="B38" s="82" t="s">
        <v>133</v>
      </c>
      <c r="C38" s="84" t="s">
        <v>134</v>
      </c>
      <c r="D38" s="83">
        <v>1.023</v>
      </c>
      <c r="F38"/>
    </row>
    <row r="39" spans="2:6" ht="15" hidden="1">
      <c r="B39" s="82" t="s">
        <v>135</v>
      </c>
      <c r="C39" s="82" t="s">
        <v>101</v>
      </c>
      <c r="D39" s="83">
        <v>0.993</v>
      </c>
      <c r="F39"/>
    </row>
    <row r="40" spans="2:6" ht="15" hidden="1">
      <c r="B40" s="82" t="s">
        <v>136</v>
      </c>
      <c r="C40" s="84" t="s">
        <v>99</v>
      </c>
      <c r="D40" s="83">
        <v>1.022</v>
      </c>
      <c r="F40"/>
    </row>
    <row r="41" spans="2:6" ht="15" hidden="1">
      <c r="B41" s="82" t="s">
        <v>137</v>
      </c>
      <c r="C41" s="84" t="s">
        <v>97</v>
      </c>
      <c r="D41" s="83">
        <v>0.949</v>
      </c>
      <c r="F41"/>
    </row>
    <row r="42" spans="2:6" ht="15" hidden="1">
      <c r="B42" s="82" t="s">
        <v>138</v>
      </c>
      <c r="C42" s="84" t="s">
        <v>106</v>
      </c>
      <c r="D42" s="83">
        <v>0.954</v>
      </c>
      <c r="F42"/>
    </row>
    <row r="43" spans="2:6" ht="15" hidden="1">
      <c r="B43" s="82" t="s">
        <v>139</v>
      </c>
      <c r="C43" s="84" t="s">
        <v>97</v>
      </c>
      <c r="D43" s="83">
        <v>0.949</v>
      </c>
      <c r="F43"/>
    </row>
    <row r="44" spans="2:6" ht="15" hidden="1">
      <c r="B44" s="82" t="s">
        <v>140</v>
      </c>
      <c r="C44" s="84" t="s">
        <v>106</v>
      </c>
      <c r="D44" s="83">
        <v>0.954</v>
      </c>
      <c r="F44"/>
    </row>
    <row r="45" spans="2:6" ht="15" hidden="1">
      <c r="B45" s="82" t="s">
        <v>141</v>
      </c>
      <c r="C45" s="82" t="s">
        <v>101</v>
      </c>
      <c r="D45" s="83">
        <v>0.993</v>
      </c>
      <c r="F45"/>
    </row>
    <row r="46" spans="2:6" ht="15" hidden="1">
      <c r="B46" s="82" t="s">
        <v>142</v>
      </c>
      <c r="C46" s="84" t="s">
        <v>97</v>
      </c>
      <c r="D46" s="83">
        <v>0.949</v>
      </c>
      <c r="F46"/>
    </row>
    <row r="47" spans="2:6" ht="15" hidden="1">
      <c r="B47" s="82" t="s">
        <v>143</v>
      </c>
      <c r="C47" s="84" t="s">
        <v>106</v>
      </c>
      <c r="D47" s="83">
        <v>0.954</v>
      </c>
      <c r="F47"/>
    </row>
    <row r="48" spans="2:6" ht="15" hidden="1">
      <c r="B48" s="82" t="s">
        <v>144</v>
      </c>
      <c r="C48" s="84" t="s">
        <v>97</v>
      </c>
      <c r="D48" s="83">
        <v>0.949</v>
      </c>
      <c r="F48"/>
    </row>
    <row r="49" spans="2:6" ht="15" hidden="1">
      <c r="B49" s="82" t="s">
        <v>145</v>
      </c>
      <c r="C49" s="82" t="s">
        <v>101</v>
      </c>
      <c r="D49" s="83">
        <v>0.993</v>
      </c>
      <c r="F49"/>
    </row>
    <row r="50" spans="2:6" ht="15" hidden="1">
      <c r="B50" s="82" t="s">
        <v>146</v>
      </c>
      <c r="C50" s="84" t="s">
        <v>99</v>
      </c>
      <c r="D50" s="83">
        <v>1.022</v>
      </c>
      <c r="F50"/>
    </row>
    <row r="51" spans="2:6" ht="15" hidden="1">
      <c r="B51" s="82" t="s">
        <v>147</v>
      </c>
      <c r="C51" s="84" t="s">
        <v>106</v>
      </c>
      <c r="D51" s="83">
        <v>0.954</v>
      </c>
      <c r="F51"/>
    </row>
    <row r="52" spans="2:6" ht="15" hidden="1">
      <c r="B52" s="82" t="s">
        <v>148</v>
      </c>
      <c r="C52" s="84" t="s">
        <v>106</v>
      </c>
      <c r="D52" s="83">
        <v>0.954</v>
      </c>
      <c r="F52"/>
    </row>
    <row r="53" spans="2:6" ht="15" hidden="1">
      <c r="B53" s="82" t="s">
        <v>152</v>
      </c>
      <c r="C53" s="84" t="s">
        <v>106</v>
      </c>
      <c r="D53" s="83">
        <v>0.954</v>
      </c>
      <c r="F53"/>
    </row>
    <row r="54" spans="2:6" ht="15" hidden="1">
      <c r="B54" s="82" t="s">
        <v>149</v>
      </c>
      <c r="C54" s="82" t="s">
        <v>101</v>
      </c>
      <c r="D54" s="83">
        <v>0.993</v>
      </c>
      <c r="F54"/>
    </row>
    <row r="55" spans="2:6" ht="15" hidden="1">
      <c r="B55" s="82" t="s">
        <v>150</v>
      </c>
      <c r="C55" s="82" t="s">
        <v>101</v>
      </c>
      <c r="D55" s="83">
        <v>0.993</v>
      </c>
      <c r="F55"/>
    </row>
    <row r="56" spans="2:6" ht="15" hidden="1">
      <c r="B56" s="82" t="s">
        <v>151</v>
      </c>
      <c r="C56" s="84" t="s">
        <v>110</v>
      </c>
      <c r="D56" s="83">
        <v>0.953</v>
      </c>
      <c r="F56"/>
    </row>
    <row r="57" spans="2:6" ht="15" hidden="1">
      <c r="B57" s="82" t="s">
        <v>153</v>
      </c>
      <c r="C57" s="84" t="s">
        <v>106</v>
      </c>
      <c r="D57" s="83">
        <v>0.954</v>
      </c>
      <c r="F57"/>
    </row>
    <row r="58" spans="2:6" ht="15" hidden="1">
      <c r="B58" s="82" t="s">
        <v>154</v>
      </c>
      <c r="C58" s="84" t="s">
        <v>99</v>
      </c>
      <c r="D58" s="83">
        <v>1.022</v>
      </c>
      <c r="F58"/>
    </row>
    <row r="59" spans="2:6" ht="15" hidden="1">
      <c r="B59" s="82" t="s">
        <v>155</v>
      </c>
      <c r="C59" s="82" t="s">
        <v>101</v>
      </c>
      <c r="D59" s="83">
        <v>0.993</v>
      </c>
      <c r="F59"/>
    </row>
    <row r="60" spans="2:6" ht="15" hidden="1">
      <c r="B60" s="82" t="s">
        <v>156</v>
      </c>
      <c r="C60" s="84" t="s">
        <v>110</v>
      </c>
      <c r="D60" s="83">
        <v>0.953</v>
      </c>
      <c r="F60"/>
    </row>
    <row r="61" spans="2:6" ht="15" hidden="1">
      <c r="B61" s="82" t="s">
        <v>157</v>
      </c>
      <c r="C61" s="84" t="s">
        <v>106</v>
      </c>
      <c r="D61" s="83">
        <v>0.954</v>
      </c>
      <c r="F61"/>
    </row>
    <row r="62" spans="2:6" ht="15" hidden="1">
      <c r="B62" s="82" t="s">
        <v>158</v>
      </c>
      <c r="C62" s="84" t="s">
        <v>108</v>
      </c>
      <c r="D62" s="83">
        <v>1.058</v>
      </c>
      <c r="F62"/>
    </row>
    <row r="63" spans="2:6" ht="15" hidden="1">
      <c r="B63" s="82" t="s">
        <v>159</v>
      </c>
      <c r="C63" s="84" t="s">
        <v>106</v>
      </c>
      <c r="D63" s="83">
        <v>0.954</v>
      </c>
      <c r="F63"/>
    </row>
    <row r="64" spans="2:6" ht="15" hidden="1">
      <c r="B64" s="82" t="s">
        <v>160</v>
      </c>
      <c r="C64" s="82" t="s">
        <v>101</v>
      </c>
      <c r="D64" s="83">
        <v>0.993</v>
      </c>
      <c r="F64"/>
    </row>
    <row r="65" spans="2:6" ht="15" hidden="1">
      <c r="B65" s="82" t="s">
        <v>161</v>
      </c>
      <c r="C65" s="84" t="s">
        <v>125</v>
      </c>
      <c r="D65" s="83">
        <v>1.02</v>
      </c>
      <c r="F65"/>
    </row>
    <row r="66" spans="2:6" ht="15" hidden="1">
      <c r="B66" s="82" t="s">
        <v>162</v>
      </c>
      <c r="C66" s="82" t="s">
        <v>101</v>
      </c>
      <c r="D66" s="83">
        <v>0.993</v>
      </c>
      <c r="F66"/>
    </row>
    <row r="67" spans="2:6" ht="15" hidden="1">
      <c r="B67" s="82" t="s">
        <v>163</v>
      </c>
      <c r="C67" s="82" t="s">
        <v>101</v>
      </c>
      <c r="D67" s="83">
        <v>0.993</v>
      </c>
      <c r="F67"/>
    </row>
    <row r="68" spans="2:6" ht="15" hidden="1">
      <c r="B68" s="82" t="s">
        <v>164</v>
      </c>
      <c r="C68" s="84" t="s">
        <v>97</v>
      </c>
      <c r="D68" s="83">
        <v>0.949</v>
      </c>
      <c r="F68"/>
    </row>
    <row r="69" spans="2:6" ht="15" hidden="1">
      <c r="B69" s="82" t="s">
        <v>165</v>
      </c>
      <c r="C69" s="84" t="s">
        <v>106</v>
      </c>
      <c r="D69" s="83">
        <v>0.954</v>
      </c>
      <c r="F69"/>
    </row>
    <row r="70" spans="2:6" ht="15" hidden="1">
      <c r="B70" s="82" t="s">
        <v>166</v>
      </c>
      <c r="C70" s="84" t="s">
        <v>167</v>
      </c>
      <c r="D70" s="83">
        <v>0.962</v>
      </c>
      <c r="F70"/>
    </row>
    <row r="71" spans="2:6" ht="15" hidden="1">
      <c r="B71" s="82" t="s">
        <v>168</v>
      </c>
      <c r="C71" s="82" t="s">
        <v>101</v>
      </c>
      <c r="D71" s="83">
        <v>0.993</v>
      </c>
      <c r="F71"/>
    </row>
    <row r="72" spans="2:6" ht="15" hidden="1">
      <c r="B72" s="82" t="s">
        <v>169</v>
      </c>
      <c r="C72" s="82" t="s">
        <v>99</v>
      </c>
      <c r="D72" s="83">
        <v>1.022</v>
      </c>
      <c r="F72"/>
    </row>
    <row r="73" spans="2:6" ht="15" hidden="1">
      <c r="B73" s="82" t="s">
        <v>170</v>
      </c>
      <c r="C73" s="82" t="s">
        <v>101</v>
      </c>
      <c r="D73" s="83">
        <v>0.993</v>
      </c>
      <c r="F73"/>
    </row>
    <row r="74" spans="2:6" ht="15" hidden="1">
      <c r="B74" s="82" t="s">
        <v>171</v>
      </c>
      <c r="C74" s="84" t="s">
        <v>106</v>
      </c>
      <c r="D74" s="83">
        <v>0.954</v>
      </c>
      <c r="F74"/>
    </row>
    <row r="75" spans="2:6" ht="15" hidden="1">
      <c r="B75" s="82" t="s">
        <v>172</v>
      </c>
      <c r="C75" s="84" t="s">
        <v>106</v>
      </c>
      <c r="D75" s="83">
        <v>0.954</v>
      </c>
      <c r="F75"/>
    </row>
    <row r="76" spans="2:6" ht="15" hidden="1">
      <c r="B76" s="82" t="s">
        <v>173</v>
      </c>
      <c r="C76" s="84" t="s">
        <v>110</v>
      </c>
      <c r="D76" s="83">
        <v>0.953</v>
      </c>
      <c r="F76"/>
    </row>
    <row r="77" spans="2:6" ht="15" hidden="1">
      <c r="B77" s="82" t="s">
        <v>174</v>
      </c>
      <c r="C77" s="84" t="s">
        <v>106</v>
      </c>
      <c r="D77" s="83">
        <v>0.954</v>
      </c>
      <c r="F77"/>
    </row>
    <row r="78" spans="2:6" ht="15" hidden="1">
      <c r="B78" s="82" t="s">
        <v>175</v>
      </c>
      <c r="C78" s="82" t="s">
        <v>101</v>
      </c>
      <c r="D78" s="83">
        <v>0.993</v>
      </c>
      <c r="F78"/>
    </row>
    <row r="79" spans="2:6" ht="15" hidden="1">
      <c r="B79" s="82" t="s">
        <v>179</v>
      </c>
      <c r="C79" s="84" t="s">
        <v>112</v>
      </c>
      <c r="D79" s="83">
        <v>0.941</v>
      </c>
      <c r="F79"/>
    </row>
    <row r="80" spans="2:6" ht="15" hidden="1">
      <c r="B80" s="82" t="s">
        <v>176</v>
      </c>
      <c r="C80" s="82" t="s">
        <v>99</v>
      </c>
      <c r="D80" s="83">
        <v>1.022</v>
      </c>
      <c r="F80"/>
    </row>
    <row r="81" spans="2:6" ht="15" hidden="1">
      <c r="B81" s="82" t="s">
        <v>177</v>
      </c>
      <c r="C81" s="84" t="s">
        <v>99</v>
      </c>
      <c r="D81" s="83">
        <v>1.022</v>
      </c>
      <c r="F81"/>
    </row>
    <row r="82" spans="2:6" ht="15" hidden="1">
      <c r="B82" s="82" t="s">
        <v>178</v>
      </c>
      <c r="C82" s="84" t="s">
        <v>99</v>
      </c>
      <c r="D82" s="83">
        <v>1.022</v>
      </c>
      <c r="F82"/>
    </row>
    <row r="83" spans="2:6" ht="15" hidden="1">
      <c r="B83" s="82" t="s">
        <v>180</v>
      </c>
      <c r="C83" s="84" t="s">
        <v>104</v>
      </c>
      <c r="D83" s="83">
        <v>0.922</v>
      </c>
      <c r="F83"/>
    </row>
    <row r="84" spans="2:6" ht="15" hidden="1">
      <c r="B84" s="82" t="s">
        <v>181</v>
      </c>
      <c r="C84" s="84" t="s">
        <v>110</v>
      </c>
      <c r="D84" s="83">
        <v>0.953</v>
      </c>
      <c r="F84"/>
    </row>
    <row r="85" spans="2:6" ht="15" hidden="1">
      <c r="B85" s="82" t="s">
        <v>182</v>
      </c>
      <c r="C85" s="82" t="s">
        <v>101</v>
      </c>
      <c r="D85" s="83">
        <v>0.993</v>
      </c>
      <c r="F85"/>
    </row>
    <row r="86" spans="2:6" ht="15" hidden="1">
      <c r="B86" s="82" t="s">
        <v>183</v>
      </c>
      <c r="C86" s="84" t="s">
        <v>106</v>
      </c>
      <c r="D86" s="83">
        <v>0.954</v>
      </c>
      <c r="F86"/>
    </row>
    <row r="87" spans="2:6" ht="15" hidden="1">
      <c r="B87" s="82" t="s">
        <v>184</v>
      </c>
      <c r="C87" s="82" t="s">
        <v>101</v>
      </c>
      <c r="D87" s="83">
        <v>0.993</v>
      </c>
      <c r="F87"/>
    </row>
    <row r="88" spans="2:6" ht="15" hidden="1">
      <c r="B88" s="82" t="s">
        <v>185</v>
      </c>
      <c r="C88" s="82" t="s">
        <v>101</v>
      </c>
      <c r="D88" s="83">
        <v>0.993</v>
      </c>
      <c r="F88"/>
    </row>
    <row r="89" spans="2:6" ht="15" hidden="1">
      <c r="B89" s="82" t="s">
        <v>186</v>
      </c>
      <c r="C89" s="84" t="s">
        <v>125</v>
      </c>
      <c r="D89" s="83">
        <v>1.02</v>
      </c>
      <c r="F89"/>
    </row>
    <row r="90" spans="2:6" ht="15" hidden="1">
      <c r="B90" s="82" t="s">
        <v>187</v>
      </c>
      <c r="C90" s="82" t="s">
        <v>101</v>
      </c>
      <c r="D90" s="83">
        <v>0.993</v>
      </c>
      <c r="F90"/>
    </row>
    <row r="91" spans="2:6" ht="15" hidden="1">
      <c r="B91" s="82" t="s">
        <v>188</v>
      </c>
      <c r="C91" s="84" t="s">
        <v>110</v>
      </c>
      <c r="D91" s="83">
        <v>0.953</v>
      </c>
      <c r="F91"/>
    </row>
    <row r="92" spans="2:6" ht="15" hidden="1">
      <c r="B92" s="82" t="s">
        <v>189</v>
      </c>
      <c r="C92" s="82" t="s">
        <v>99</v>
      </c>
      <c r="D92" s="83">
        <v>1.022</v>
      </c>
      <c r="F92"/>
    </row>
    <row r="93" spans="2:6" ht="15" hidden="1">
      <c r="B93" s="82" t="s">
        <v>190</v>
      </c>
      <c r="C93" s="84" t="s">
        <v>110</v>
      </c>
      <c r="D93" s="83">
        <v>0.953</v>
      </c>
      <c r="F93"/>
    </row>
    <row r="94" spans="2:6" ht="15" hidden="1">
      <c r="B94" s="82" t="s">
        <v>191</v>
      </c>
      <c r="C94" s="82" t="s">
        <v>101</v>
      </c>
      <c r="D94" s="83">
        <v>0.993</v>
      </c>
      <c r="F94"/>
    </row>
    <row r="95" spans="2:6" ht="15" hidden="1">
      <c r="B95" s="82" t="s">
        <v>192</v>
      </c>
      <c r="C95" s="84" t="s">
        <v>110</v>
      </c>
      <c r="D95" s="83">
        <v>0.953</v>
      </c>
      <c r="F95"/>
    </row>
    <row r="96" spans="2:6" ht="15" hidden="1">
      <c r="B96" s="97" t="s">
        <v>193</v>
      </c>
      <c r="C96" s="98" t="s">
        <v>99</v>
      </c>
      <c r="D96" s="99">
        <v>1.022</v>
      </c>
      <c r="F96"/>
    </row>
    <row r="97" spans="2:6" ht="15" hidden="1">
      <c r="B97" s="100" t="s">
        <v>194</v>
      </c>
      <c r="C97" s="101" t="s">
        <v>106</v>
      </c>
      <c r="D97" s="102">
        <v>0.954</v>
      </c>
      <c r="F97"/>
    </row>
    <row r="98" spans="2:4" ht="12.75" hidden="1">
      <c r="B98" s="103" t="s">
        <v>200</v>
      </c>
      <c r="C98" s="103" t="s">
        <v>101</v>
      </c>
      <c r="D98" s="102">
        <v>0.993</v>
      </c>
    </row>
    <row r="99" spans="2:4" ht="12.75" hidden="1">
      <c r="B99" s="103" t="s">
        <v>201</v>
      </c>
      <c r="C99" s="103" t="s">
        <v>101</v>
      </c>
      <c r="D99" s="102">
        <v>0.993</v>
      </c>
    </row>
    <row r="100" spans="2:4" ht="12.75" hidden="1">
      <c r="B100" s="103" t="s">
        <v>202</v>
      </c>
      <c r="C100" s="103" t="s">
        <v>106</v>
      </c>
      <c r="D100" s="102">
        <v>0.954</v>
      </c>
    </row>
    <row r="101" spans="2:4" ht="12.75" hidden="1">
      <c r="B101" s="103" t="s">
        <v>203</v>
      </c>
      <c r="C101" s="103" t="s">
        <v>99</v>
      </c>
      <c r="D101" s="102">
        <v>1.022</v>
      </c>
    </row>
    <row r="102" spans="2:4" ht="12.75" hidden="1">
      <c r="B102" s="103" t="s">
        <v>204</v>
      </c>
      <c r="C102" s="103" t="s">
        <v>106</v>
      </c>
      <c r="D102" s="102">
        <v>0.954</v>
      </c>
    </row>
    <row r="103" spans="2:4" ht="12.75" hidden="1">
      <c r="B103" s="103" t="s">
        <v>205</v>
      </c>
      <c r="C103" s="103" t="s">
        <v>99</v>
      </c>
      <c r="D103" s="102">
        <v>1.022</v>
      </c>
    </row>
    <row r="104" spans="2:4" ht="12.75" hidden="1">
      <c r="B104" s="103" t="s">
        <v>206</v>
      </c>
      <c r="C104" s="103" t="s">
        <v>97</v>
      </c>
      <c r="D104" s="102">
        <v>0.949</v>
      </c>
    </row>
    <row r="105" spans="2:4" ht="12.75" hidden="1">
      <c r="B105" s="103" t="s">
        <v>207</v>
      </c>
      <c r="C105" s="103" t="s">
        <v>112</v>
      </c>
      <c r="D105" s="102">
        <v>0.941</v>
      </c>
    </row>
    <row r="106" spans="2:4" ht="12.75" hidden="1">
      <c r="B106" s="103" t="s">
        <v>208</v>
      </c>
      <c r="C106" s="103" t="s">
        <v>101</v>
      </c>
      <c r="D106" s="103">
        <v>0.993</v>
      </c>
    </row>
    <row r="107" spans="2:4" ht="12.75" hidden="1">
      <c r="B107" s="103" t="s">
        <v>209</v>
      </c>
      <c r="C107" s="103" t="s">
        <v>97</v>
      </c>
      <c r="D107" s="102">
        <v>0.949</v>
      </c>
    </row>
    <row r="108" spans="2:4" ht="12.75" hidden="1">
      <c r="B108" s="103" t="s">
        <v>210</v>
      </c>
      <c r="C108" s="103" t="s">
        <v>110</v>
      </c>
      <c r="D108" s="102">
        <v>0.953</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zoomScale="125" zoomScaleNormal="125" zoomScalePageLayoutView="0" workbookViewId="0" topLeftCell="A1">
      <selection activeCell="B28" sqref="B28"/>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71" bestFit="1" customWidth="1"/>
    <col min="6" max="6" width="11.28125" style="71" bestFit="1" customWidth="1"/>
    <col min="7" max="16384" width="9.140625" style="3" customWidth="1"/>
  </cols>
  <sheetData>
    <row r="1" spans="1:4" ht="15">
      <c r="A1" s="26" t="s">
        <v>76</v>
      </c>
      <c r="D1" s="24"/>
    </row>
    <row r="2" spans="1:4" ht="12.75">
      <c r="A2" s="24"/>
      <c r="B2" s="24"/>
      <c r="C2" s="24"/>
      <c r="D2" s="24"/>
    </row>
    <row r="3" spans="1:4" ht="12.75">
      <c r="A3" s="7" t="s">
        <v>10</v>
      </c>
      <c r="B3" s="24"/>
      <c r="C3" s="24"/>
      <c r="D3" s="7" t="s">
        <v>51</v>
      </c>
    </row>
    <row r="4" spans="1:4" ht="12.75">
      <c r="A4" s="75" t="s">
        <v>86</v>
      </c>
      <c r="B4" s="25">
        <f>'Direct Staffing'!C22</f>
        <v>130.90271165999997</v>
      </c>
      <c r="D4" s="28">
        <f>B4</f>
        <v>130.90271165999997</v>
      </c>
    </row>
    <row r="5" spans="1:4" ht="12.75">
      <c r="A5" s="24"/>
      <c r="B5" s="24"/>
      <c r="C5" s="24"/>
      <c r="D5" s="24"/>
    </row>
    <row r="6" spans="1:4" ht="12.75">
      <c r="A6" s="7" t="s">
        <v>25</v>
      </c>
      <c r="B6" s="24"/>
      <c r="C6" s="24"/>
      <c r="D6" s="24"/>
    </row>
    <row r="7" spans="1:4" ht="12.75">
      <c r="A7" s="27" t="s">
        <v>26</v>
      </c>
      <c r="B7" s="34">
        <f>'Program Plan Support'!C10</f>
        <v>0.155</v>
      </c>
      <c r="D7" s="28">
        <f>B7*D4</f>
        <v>20.289920307299994</v>
      </c>
    </row>
    <row r="8" spans="1:4" ht="12.75">
      <c r="A8" s="24"/>
      <c r="B8" s="24"/>
      <c r="C8" s="24"/>
      <c r="D8" s="24"/>
    </row>
    <row r="9" spans="1:4" ht="12.75">
      <c r="A9" s="7" t="s">
        <v>1</v>
      </c>
      <c r="B9" s="24"/>
      <c r="C9" s="24"/>
      <c r="D9" s="24"/>
    </row>
    <row r="10" spans="1:4" ht="12.75">
      <c r="A10" s="27" t="s">
        <v>9</v>
      </c>
      <c r="B10" s="35">
        <f>'Emp. Related Exp.'!C19</f>
        <v>0.236</v>
      </c>
      <c r="C10" s="28"/>
      <c r="D10" s="28">
        <f>B10*(D4+D7)</f>
        <v>35.68146114428279</v>
      </c>
    </row>
    <row r="11" spans="1:4" ht="16.5" customHeight="1">
      <c r="A11" s="24"/>
      <c r="B11" s="24"/>
      <c r="C11" s="24"/>
      <c r="D11" s="24"/>
    </row>
    <row r="12" spans="1:4" ht="12.75">
      <c r="A12" s="7" t="s">
        <v>29</v>
      </c>
      <c r="B12" s="24"/>
      <c r="C12" s="24"/>
      <c r="D12" s="24"/>
    </row>
    <row r="13" spans="1:6" ht="12.75">
      <c r="A13" s="29" t="s">
        <v>30</v>
      </c>
      <c r="B13" s="36">
        <f>'Client Programming &amp; Supports'!C5</f>
        <v>0.047</v>
      </c>
      <c r="D13" s="6">
        <f>(D4+D7+D10)*B13</f>
        <v>8.78308237624439</v>
      </c>
      <c r="F13" s="71" t="s">
        <v>68</v>
      </c>
    </row>
    <row r="14" spans="1:6" ht="12.75">
      <c r="A14" s="24"/>
      <c r="B14" s="24"/>
      <c r="C14" s="24"/>
      <c r="D14" s="24"/>
      <c r="F14" s="71">
        <v>0.01</v>
      </c>
    </row>
    <row r="15" spans="1:6" ht="12.75">
      <c r="A15" s="7" t="s">
        <v>45</v>
      </c>
      <c r="B15" s="24"/>
      <c r="C15" s="24"/>
      <c r="D15" s="24"/>
      <c r="F15" s="72" t="e">
        <f>(D23*0.01)+D23</f>
        <v>#VALUE!</v>
      </c>
    </row>
    <row r="16" spans="1:6" ht="12.75">
      <c r="A16" s="27" t="s">
        <v>46</v>
      </c>
      <c r="B16" s="43">
        <f>'Program Related Expenses'!E13</f>
        <v>0.2325</v>
      </c>
      <c r="C16" s="28"/>
      <c r="D16" s="28">
        <f>E16-(D4+D10+D7+D13)</f>
        <v>59.27074045722452</v>
      </c>
      <c r="E16" s="71">
        <f>(D4+D10+D7+D13)/(1-B16)</f>
        <v>254.92791594505164</v>
      </c>
      <c r="F16" s="71" t="s">
        <v>69</v>
      </c>
    </row>
    <row r="17" spans="1:4" ht="12.75">
      <c r="A17" s="69"/>
      <c r="B17" s="70"/>
      <c r="C17" s="28"/>
      <c r="D17" s="28"/>
    </row>
    <row r="18" spans="1:7" s="90" customFormat="1" ht="12.75">
      <c r="A18" s="85" t="s">
        <v>195</v>
      </c>
      <c r="B18" s="86"/>
      <c r="C18" s="87"/>
      <c r="D18" s="87"/>
      <c r="E18" s="71"/>
      <c r="F18" s="88"/>
      <c r="G18" s="89"/>
    </row>
    <row r="19" spans="1:7" s="90" customFormat="1" ht="12.75">
      <c r="A19" s="91" t="s">
        <v>196</v>
      </c>
      <c r="B19" s="92" t="str">
        <f>'Regional Variance Factor'!B7</f>
        <v>-</v>
      </c>
      <c r="C19" s="89"/>
      <c r="D19" s="93" t="str">
        <f>IF((B19&lt;&gt;"-"),((E16*B19)-E16),"Select County")</f>
        <v>Select County</v>
      </c>
      <c r="E19" s="71"/>
      <c r="F19" s="88"/>
      <c r="G19" s="94"/>
    </row>
    <row r="20" spans="1:6" ht="12.75">
      <c r="A20" s="69"/>
      <c r="B20" s="70"/>
      <c r="C20" s="28"/>
      <c r="D20" s="72"/>
      <c r="F20" s="73">
        <v>0.0005</v>
      </c>
    </row>
    <row r="21" spans="1:6" ht="12.75" hidden="1">
      <c r="A21" s="30" t="s">
        <v>84</v>
      </c>
      <c r="B21" s="25" t="str">
        <f>IF((B19&lt;&gt;"-"),F23-D23,"-")</f>
        <v>-</v>
      </c>
      <c r="C21" s="54"/>
      <c r="D21" s="95"/>
      <c r="F21" s="72" t="e">
        <f>(F15*0.05)+F15</f>
        <v>#VALUE!</v>
      </c>
    </row>
    <row r="22" spans="1:6" ht="12.75" hidden="1">
      <c r="A22" s="69"/>
      <c r="B22" s="70"/>
      <c r="C22" s="28"/>
      <c r="D22" s="72"/>
      <c r="F22" s="74">
        <v>42186</v>
      </c>
    </row>
    <row r="23" spans="1:6" ht="12.75">
      <c r="A23" s="30" t="s">
        <v>83</v>
      </c>
      <c r="B23" s="25" t="str">
        <f>IF((B19&lt;&gt;"-"),D23,"Select County")</f>
        <v>Select County</v>
      </c>
      <c r="C23" s="54"/>
      <c r="D23" s="95" t="str">
        <f>IF((B19&lt;&gt;"-"),E16+D19,"Select County")</f>
        <v>Select County</v>
      </c>
      <c r="F23" s="72" t="e">
        <f>(F21*0.01)+F21</f>
        <v>#VALUE!</v>
      </c>
    </row>
    <row r="24" spans="1:4" ht="12.75">
      <c r="A24" s="24"/>
      <c r="B24" s="24"/>
      <c r="C24" s="24"/>
      <c r="D24" s="71"/>
    </row>
    <row r="25" ht="15.75" customHeight="1"/>
  </sheetData>
  <sheetProtection password="C10A" sheet="1"/>
  <dataValidations count="16">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22 B16:B17 B20"/>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3 D21"/>
    <dataValidation allowBlank="1" showInputMessage="1" showErrorMessage="1" prompt="Program Related Expenses Rate Calculation formula is Hourly Rate minus (Direct Staffing Rate + Program Support Rate + Employee Related Expenses Rate + Client Programming and Supports Standard Rate)" sqref="D22 D16:D17 D20"/>
    <dataValidation allowBlank="1" showInputMessage="1" showErrorMessage="1" prompt="Hourly Rate formula is equal to Hourly Rate Calculation" sqref="B23"/>
    <dataValidation allowBlank="1" showInputMessage="1" showErrorMessage="1" prompt="INSERT MATT'S EXPLANATION HERE" sqref="B21"/>
    <dataValidation allowBlank="1" showInputMessage="1" showErrorMessage="1" prompt="Budget Neutrality Rate" sqref="B18"/>
    <dataValidation allowBlank="1" showInputMessage="1" showErrorMessage="1" prompt="Unit Regional Variance formula is Unit Rate multiplied by the appropriate Regional Variance Factor" sqref="B19"/>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ILS Training - &amp;A&amp;R&amp;P</oddFooter>
  </headerFooter>
  <legacyDrawingHF r:id="rId1"/>
</worksheet>
</file>

<file path=xl/worksheets/sheet8.xml><?xml version="1.0" encoding="utf-8"?>
<worksheet xmlns="http://schemas.openxmlformats.org/spreadsheetml/2006/main" xmlns:r="http://schemas.openxmlformats.org/officeDocument/2006/relationships">
  <dimension ref="A5:C10"/>
  <sheetViews>
    <sheetView zoomScalePageLayoutView="0" workbookViewId="0" topLeftCell="A1">
      <selection activeCell="A10" sqref="A10:C10"/>
    </sheetView>
  </sheetViews>
  <sheetFormatPr defaultColWidth="9.140625" defaultRowHeight="12.75"/>
  <cols>
    <col min="2" max="2" width="53.421875" style="0" customWidth="1"/>
  </cols>
  <sheetData>
    <row r="5" spans="1:2" ht="12.75">
      <c r="A5" t="s">
        <v>70</v>
      </c>
      <c r="B5" t="s">
        <v>71</v>
      </c>
    </row>
    <row r="6" spans="1:3" ht="12.75">
      <c r="A6" s="57">
        <v>42339</v>
      </c>
      <c r="B6" t="s">
        <v>85</v>
      </c>
      <c r="C6" t="s">
        <v>199</v>
      </c>
    </row>
    <row r="7" spans="1:3" ht="12.75">
      <c r="A7" s="57">
        <v>42522</v>
      </c>
      <c r="B7" t="s">
        <v>197</v>
      </c>
      <c r="C7" t="s">
        <v>198</v>
      </c>
    </row>
    <row r="8" spans="1:3" ht="12.75">
      <c r="A8" s="57">
        <v>43101</v>
      </c>
      <c r="B8" s="58" t="s">
        <v>211</v>
      </c>
      <c r="C8" t="s">
        <v>212</v>
      </c>
    </row>
    <row r="9" spans="1:3" ht="12.75">
      <c r="A9" s="57">
        <v>43282</v>
      </c>
      <c r="B9" s="105" t="s">
        <v>213</v>
      </c>
      <c r="C9" s="106" t="s">
        <v>214</v>
      </c>
    </row>
    <row r="10" spans="1:3" ht="12.75">
      <c r="A10" s="57">
        <v>43466</v>
      </c>
      <c r="B10" t="s">
        <v>215</v>
      </c>
      <c r="C10" s="106" t="s">
        <v>216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pwmfb67</dc:creator>
  <cp:keywords/>
  <dc:description/>
  <cp:lastModifiedBy>Vanranst, Kelly</cp:lastModifiedBy>
  <cp:lastPrinted>2013-02-20T16:03:06Z</cp:lastPrinted>
  <dcterms:created xsi:type="dcterms:W3CDTF">2009-10-20T14:58:44Z</dcterms:created>
  <dcterms:modified xsi:type="dcterms:W3CDTF">2018-12-06T17:03:57Z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0x010100935FC8AEF72AFC41954D40CA3E68AD3E</vt:lpwstr>
  </property>
  <property fmtid="{D5CDD505-2E9C-101B-9397-08002B2CF9AE}" pid="4" name="ServiceType">
    <vt:lpwstr>2013 Frameworks</vt:lpwstr>
  </property>
  <property fmtid="{D5CDD505-2E9C-101B-9397-08002B2CF9AE}" pid="5" name="Cat:">
    <vt:lpwstr/>
  </property>
  <property fmtid="{D5CDD505-2E9C-101B-9397-08002B2CF9AE}" pid="6" name="Order">
    <vt:lpwstr>18500.0000000000</vt:lpwstr>
  </property>
  <property fmtid="{D5CDD505-2E9C-101B-9397-08002B2CF9AE}" pid="7" name="Category-Req">
    <vt:lpwstr>MnSPA R18.5</vt:lpwstr>
  </property>
  <property fmtid="{D5CDD505-2E9C-101B-9397-08002B2CF9AE}" pid="8" name="Sub category-req:">
    <vt:lpwstr>Frameworks</vt:lpwstr>
  </property>
  <property fmtid="{D5CDD505-2E9C-101B-9397-08002B2CF9AE}" pid="9" name="_dlc_DocId">
    <vt:lpwstr>S2EJPDAADAY4-1521811817-572</vt:lpwstr>
  </property>
  <property fmtid="{D5CDD505-2E9C-101B-9397-08002B2CF9AE}" pid="10" name="_dlc_DocIdItemGuid">
    <vt:lpwstr>a34547c9-e6ba-43ed-a51d-9601850d0236</vt:lpwstr>
  </property>
  <property fmtid="{D5CDD505-2E9C-101B-9397-08002B2CF9AE}" pid="11" name="_dlc_DocIdUrl">
    <vt:lpwstr>https://workplace/cc/MnSPA/_layouts/15/DocIdRedir.aspx?ID=S2EJPDAADAY4-1521811817-572, S2EJPDAADAY4-1521811817-572</vt:lpwstr>
  </property>
</Properties>
</file>