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WKMV57\Desktop\2018 Frameworks\"/>
    </mc:Choice>
  </mc:AlternateContent>
  <bookViews>
    <workbookView xWindow="9510" yWindow="270" windowWidth="11355" windowHeight="8700" tabRatio="871"/>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Supported Living Framework" sheetId="9" r:id="rId7"/>
    <sheet name="Version" sheetId="12" state="hidden" r:id="rId8"/>
  </sheets>
  <definedNames>
    <definedName name="Budget_Neutrality">'Supported Living Framework'!$A$23:$B$24</definedName>
    <definedName name="Customization">'Direct Staffing'!$A$12:$C$15</definedName>
    <definedName name="DirectStaff">'Direct Staffing'!$A$4:$C$6</definedName>
    <definedName name="_xlnm.Print_Area" localSheetId="0">'Direct Staffing'!$A$1:$E$23</definedName>
    <definedName name="ReliefStaff">'Direct Staffing'!$A$17:$D$19</definedName>
    <definedName name="Share_Staff_Ratio">'Direct Staffing'!#REF!</definedName>
    <definedName name="Supervision">'Direct Staffing'!$A$8:$E$10</definedName>
  </definedNames>
  <calcPr calcId="152511"/>
</workbook>
</file>

<file path=xl/calcChain.xml><?xml version="1.0" encoding="utf-8"?>
<calcChain xmlns="http://schemas.openxmlformats.org/spreadsheetml/2006/main">
  <c r="B7" i="13" l="1"/>
  <c r="B5" i="13"/>
  <c r="B19" i="9" l="1"/>
  <c r="D19" i="9" l="1"/>
  <c r="D21" i="9" s="1"/>
  <c r="B21" i="9" s="1"/>
  <c r="B27" i="9" s="1"/>
  <c r="D19" i="10"/>
  <c r="B24" i="9" l="1"/>
  <c r="B30" i="9"/>
  <c r="B33" i="9" s="1"/>
  <c r="C22" i="10"/>
  <c r="E13" i="6"/>
  <c r="B16" i="9" s="1"/>
  <c r="C19" i="3"/>
  <c r="B10" i="9" s="1"/>
  <c r="B7" i="9"/>
  <c r="B13" i="9"/>
  <c r="B36" i="9" l="1"/>
  <c r="B39" i="9" s="1"/>
  <c r="B4" i="9"/>
  <c r="D4" i="9" s="1"/>
  <c r="B42" i="9" l="1"/>
  <c r="B45" i="9" s="1"/>
  <c r="D7" i="9"/>
  <c r="D10" i="9" l="1"/>
  <c r="D13" i="9" l="1"/>
  <c r="E16" i="9" s="1"/>
  <c r="D16" i="9" s="1"/>
</calcChain>
</file>

<file path=xl/sharedStrings.xml><?xml version="1.0" encoding="utf-8"?>
<sst xmlns="http://schemas.openxmlformats.org/spreadsheetml/2006/main" count="319" uniqueCount="224">
  <si>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</si>
  <si>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</si>
  <si>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</si>
  <si>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</si>
  <si>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</si>
  <si>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</si>
  <si>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</si>
  <si>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</si>
  <si>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</si>
  <si>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</si>
  <si>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</si>
  <si>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</si>
  <si>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</si>
  <si>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</si>
  <si>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</si>
  <si>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</si>
  <si>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</si>
  <si>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 xml:space="preserve">INDIVIDUAL STAFFING </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</si>
  <si>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</si>
  <si>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</si>
  <si>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</si>
  <si>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</si>
  <si>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</si>
  <si>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</si>
  <si>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</si>
  <si>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Total costs for staffing per hour</t>
  </si>
  <si>
    <t>Program Support</t>
  </si>
  <si>
    <t>Program support hourly standard</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</si>
  <si>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</si>
  <si>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</si>
  <si>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</si>
  <si>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</si>
  <si>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</si>
  <si>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</si>
  <si>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</si>
  <si>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</si>
  <si>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</si>
  <si>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</si>
  <si>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</si>
  <si>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 xml:space="preserve">Step 1. Add wage for individual direct staff </t>
  </si>
  <si>
    <t>* percentage of direct staffing costs</t>
  </si>
  <si>
    <t>Employee Related Expense Description</t>
  </si>
  <si>
    <t>Step 1. Add in standard client programming and supports percentage</t>
  </si>
  <si>
    <t>Dental insurance</t>
  </si>
  <si>
    <t>Percentage of direct care to cover staffing benefits</t>
  </si>
  <si>
    <t>Step 2.  Add in other program related expenses</t>
  </si>
  <si>
    <t>Program Related Expenses</t>
  </si>
  <si>
    <t>Total Program Related Expenses</t>
  </si>
  <si>
    <t>Total Step 1 &amp; 2</t>
  </si>
  <si>
    <t xml:space="preserve">Total </t>
  </si>
  <si>
    <t>Standard General &amp; Administrative Support</t>
  </si>
  <si>
    <t>15 Minute Unit Rate</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</si>
  <si>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</si>
  <si>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Rate Calculation:</t>
  </si>
  <si>
    <t>* Total Employee Related Expense Percentage</t>
  </si>
  <si>
    <t>Step 2. Add % to cover Supervision</t>
  </si>
  <si>
    <t>Direct Supervision</t>
  </si>
  <si>
    <t>Wage</t>
  </si>
  <si>
    <t>Supervision Percent</t>
  </si>
  <si>
    <t>Supervision Amount</t>
  </si>
  <si>
    <t>Hour of Service</t>
  </si>
  <si>
    <t>Step 3. Add staffing customization option to meet high level needs provided to an individual</t>
  </si>
  <si>
    <t>Staffing Customization Options</t>
  </si>
  <si>
    <t>Add-on $</t>
  </si>
  <si>
    <t>Add-on Choice</t>
  </si>
  <si>
    <t>No Customization</t>
  </si>
  <si>
    <t>Deaf or hard of hearing</t>
  </si>
  <si>
    <t>Step 4.  Add % to cover vacation, sick and training for individual direct staff hours</t>
  </si>
  <si>
    <t>Step 5. Calculate hourly individual staffing</t>
  </si>
  <si>
    <t>Budget Neutrality Factor</t>
  </si>
  <si>
    <t>15 Minute Budget Neutrality</t>
  </si>
  <si>
    <t>Hourly Wage</t>
  </si>
  <si>
    <t>Step 3. Add in utilization expenses</t>
  </si>
  <si>
    <t>Utilization Expenses</t>
  </si>
  <si>
    <t>Shared 1:2</t>
  </si>
  <si>
    <t>Shared 1:3</t>
  </si>
  <si>
    <t>Did not exist</t>
  </si>
  <si>
    <t>Implementation version</t>
  </si>
  <si>
    <t>Supported Living Services</t>
  </si>
  <si>
    <t>FRAMEWORK FOR SUPPORTED LIVING SERVICES</t>
  </si>
  <si>
    <t>Direct service staff time necessary to support and related to the provision of Supported Living Services when not engaged in direct contact with clients.</t>
  </si>
  <si>
    <t>4/1/14 COLA rate increase of 1% added</t>
  </si>
  <si>
    <t>Date</t>
  </si>
  <si>
    <t>Update</t>
  </si>
  <si>
    <t>4/1/14 COLA</t>
  </si>
  <si>
    <t>Cost of Living Adjustment</t>
  </si>
  <si>
    <t>Post COLA Total 15 Minute Rate</t>
  </si>
  <si>
    <t>Original Total 15 Minute Rate</t>
  </si>
  <si>
    <t>Pre COLA Total Rate</t>
  </si>
  <si>
    <t>7/1/14 COLA rate increase of 5% added</t>
  </si>
  <si>
    <t>Post 4/1/14 COLA Total Rate</t>
  </si>
  <si>
    <t>7/1/14 COLA</t>
  </si>
  <si>
    <t>Post 7/1/14 COLA Total Rate</t>
  </si>
  <si>
    <t>7/1/15 COLA increase of 1% added</t>
  </si>
  <si>
    <t>Version 4</t>
  </si>
  <si>
    <t>Version 0</t>
  </si>
  <si>
    <t>Version 1</t>
  </si>
  <si>
    <t>Version 2</t>
  </si>
  <si>
    <t>Version 3</t>
  </si>
  <si>
    <t>7/1/145COLA</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</si>
  <si>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</si>
  <si>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</si>
  <si>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</si>
  <si>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</si>
  <si>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</si>
  <si>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</si>
  <si>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</si>
  <si>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</si>
  <si>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</si>
  <si>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</si>
  <si>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</si>
  <si>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</si>
  <si>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</si>
  <si>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</si>
  <si>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</si>
  <si>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</si>
  <si>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</si>
  <si>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</si>
  <si>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</si>
  <si>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</si>
  <si>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</si>
  <si>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</si>
  <si>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</si>
  <si>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</si>
  <si>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</si>
  <si>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</si>
  <si>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</si>
  <si>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</si>
  <si>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</si>
  <si>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</si>
  <si>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</si>
  <si>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</si>
  <si>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</si>
  <si>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</si>
  <si>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</si>
  <si>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</si>
  <si>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</si>
  <si>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</si>
  <si>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</si>
  <si>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</si>
  <si>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</si>
  <si>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</si>
  <si>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</si>
  <si>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</si>
  <si>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</si>
  <si>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</si>
  <si>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</si>
  <si>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</si>
  <si>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</si>
  <si>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</si>
  <si>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</si>
  <si>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</si>
  <si>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</si>
  <si>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</si>
  <si>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</si>
  <si>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</si>
  <si>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</si>
  <si>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</si>
  <si>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</si>
  <si>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</si>
  <si>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</si>
  <si>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</si>
  <si>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</si>
  <si>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</si>
  <si>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</si>
  <si>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</si>
  <si>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</si>
  <si>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</si>
  <si>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</si>
  <si>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</si>
  <si>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</si>
  <si>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</si>
  <si>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</si>
  <si>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</si>
  <si>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</si>
  <si>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</si>
  <si>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</si>
  <si>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</si>
  <si>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</si>
  <si>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</si>
  <si>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</si>
  <si>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</si>
  <si>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</si>
  <si>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</si>
  <si>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</si>
  <si>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</si>
  <si>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</si>
  <si>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</si>
  <si>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</si>
  <si>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</si>
  <si>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</si>
  <si>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</si>
  <si>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</si>
  <si>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</si>
  <si>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</si>
  <si>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</si>
  <si>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</si>
  <si>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</si>
  <si>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</si>
  <si>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</si>
  <si>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</si>
  <si>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</si>
  <si>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</si>
  <si>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</si>
  <si>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</si>
  <si>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</si>
  <si>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</si>
  <si>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</si>
  <si>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</si>
  <si>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</si>
  <si>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</si>
  <si>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Update component values and wages for 7/1/17 legislation</t>
  </si>
  <si>
    <t>Version 7</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</si>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</sst>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1"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color theme="1"/>
      <name val="Arial"/>
      <family val="2"/>
    </font>
    <font>
      <b/>
      <sz val="11"/>
      <color rgb="FF000000"/>
      <name val="Calibri"/>
      <family val="2"/>
      <scheme val="minor"/>
    </font>
    <font>
      <sz val="11"/>
      <color rgb="FF000000"/>
      <name val="Calibri"/>
      <family val="2"/>
      <scheme val="minor"/>
    </font>
    <font>
      <sz val="10"/>
      <color theme="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9"/>
      </patternFill>
    </fill>
    <fill>
      <patternFill patternType="solid">
        <fgColor theme="0"/>
        <bgColor indexed="9"/>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5">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3" applyFont="1" applyFill="1"/>
    <xf numFmtId="0" fontId="0" fillId="3" borderId="2" xfId="0" applyFill="1" applyBorder="1"/>
    <xf numFmtId="0" fontId="0" fillId="3" borderId="3" xfId="0" applyFill="1" applyBorder="1"/>
    <xf numFmtId="0" fontId="0" fillId="3" borderId="4" xfId="0" applyFill="1" applyBorder="1"/>
    <xf numFmtId="0" fontId="3" fillId="3" borderId="5" xfId="0" applyFont="1" applyFill="1" applyBorder="1" applyAlignment="1"/>
    <xf numFmtId="0" fontId="3" fillId="3" borderId="6" xfId="0" applyFont="1" applyFill="1" applyBorder="1" applyAlignment="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1" fillId="3" borderId="1" xfId="2"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44" fontId="0" fillId="3" borderId="0" xfId="0" applyNumberFormat="1" applyFill="1"/>
    <xf numFmtId="0" fontId="0" fillId="3" borderId="1" xfId="0" applyFill="1" applyBorder="1"/>
    <xf numFmtId="0" fontId="3" fillId="3" borderId="1" xfId="0" applyFont="1" applyFill="1" applyBorder="1"/>
    <xf numFmtId="165" fontId="3" fillId="3" borderId="1" xfId="3" applyNumberFormat="1" applyFont="1" applyFill="1" applyBorder="1" applyAlignment="1"/>
    <xf numFmtId="10" fontId="3" fillId="3" borderId="1" xfId="0" applyNumberFormat="1" applyFont="1" applyFill="1" applyBorder="1"/>
    <xf numFmtId="10" fontId="1" fillId="3" borderId="5" xfId="3" applyNumberFormat="1" applyFill="1" applyBorder="1" applyAlignment="1"/>
    <xf numFmtId="165" fontId="5" fillId="3" borderId="1" xfId="2" applyNumberFormat="1" applyFont="1" applyFill="1" applyBorder="1" applyAlignment="1">
      <alignment vertical="top"/>
    </xf>
    <xf numFmtId="10" fontId="5" fillId="3" borderId="1" xfId="0" applyNumberFormat="1" applyFont="1" applyFill="1" applyBorder="1"/>
    <xf numFmtId="0" fontId="3" fillId="3" borderId="0" xfId="0" applyFont="1" applyFill="1" applyBorder="1" applyAlignment="1">
      <alignment horizontal="left"/>
    </xf>
    <xf numFmtId="165" fontId="3" fillId="3" borderId="0" xfId="0" applyNumberFormat="1" applyFont="1" applyFill="1" applyBorder="1"/>
    <xf numFmtId="0" fontId="5" fillId="3" borderId="0" xfId="0" applyFont="1" applyFill="1" applyBorder="1" applyAlignment="1">
      <alignment horizontal="left"/>
    </xf>
    <xf numFmtId="165" fontId="5" fillId="3" borderId="1" xfId="0" applyNumberFormat="1" applyFont="1" applyFill="1" applyBorder="1"/>
    <xf numFmtId="44" fontId="1" fillId="0" borderId="1" xfId="2" applyFont="1" applyFill="1" applyBorder="1" applyAlignment="1">
      <alignment horizontal="right" vertical="top"/>
    </xf>
    <xf numFmtId="10" fontId="0" fillId="3" borderId="1" xfId="3" applyNumberFormat="1" applyFont="1" applyFill="1" applyBorder="1"/>
    <xf numFmtId="10" fontId="5" fillId="3" borderId="1" xfId="3" applyNumberFormat="1" applyFont="1" applyFill="1" applyBorder="1" applyAlignment="1">
      <alignment vertical="top"/>
    </xf>
    <xf numFmtId="44" fontId="1" fillId="3" borderId="1" xfId="0" applyNumberFormat="1" applyFont="1" applyFill="1" applyBorder="1"/>
    <xf numFmtId="44" fontId="1" fillId="3" borderId="5" xfId="2" applyFill="1" applyBorder="1" applyAlignment="1"/>
    <xf numFmtId="9" fontId="1" fillId="3" borderId="1" xfId="3"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1" fillId="3" borderId="1" xfId="0" applyFont="1" applyFill="1" applyBorder="1"/>
    <xf numFmtId="44" fontId="1" fillId="3" borderId="1" xfId="2" applyFont="1" applyFill="1" applyBorder="1"/>
    <xf numFmtId="44" fontId="1" fillId="3" borderId="1" xfId="2" applyFont="1" applyFill="1" applyBorder="1" applyAlignment="1">
      <alignment horizontal="right"/>
    </xf>
    <xf numFmtId="44" fontId="0" fillId="0" borderId="1" xfId="2" applyFont="1" applyFill="1" applyBorder="1" applyProtection="1"/>
    <xf numFmtId="44" fontId="0" fillId="3" borderId="1" xfId="0" applyNumberFormat="1" applyFill="1" applyBorder="1"/>
    <xf numFmtId="165" fontId="3" fillId="0" borderId="0" xfId="3" applyNumberFormat="1" applyFont="1" applyFill="1" applyProtection="1"/>
    <xf numFmtId="49" fontId="1" fillId="3" borderId="0" xfId="0" applyNumberFormat="1" applyFont="1" applyFill="1"/>
    <xf numFmtId="0" fontId="4" fillId="3" borderId="0" xfId="0" applyFont="1" applyFill="1" applyAlignment="1">
      <alignment horizontal="left"/>
    </xf>
    <xf numFmtId="0" fontId="3" fillId="3" borderId="0" xfId="0" applyFont="1" applyFill="1" applyAlignment="1">
      <alignment horizontal="left"/>
    </xf>
    <xf numFmtId="14" fontId="0" fillId="0" borderId="0" xfId="0" applyNumberFormat="1"/>
    <xf numFmtId="0" fontId="0" fillId="0" borderId="0" xfId="0" applyAlignment="1">
      <alignment wrapText="1"/>
    </xf>
    <xf numFmtId="0" fontId="1" fillId="3" borderId="0" xfId="0" applyFont="1" applyFill="1"/>
    <xf numFmtId="0" fontId="0" fillId="0" borderId="0" xfId="0" applyAlignment="1">
      <alignment horizontal="left"/>
    </xf>
    <xf numFmtId="0" fontId="1" fillId="2" borderId="5" xfId="0" applyFont="1" applyFill="1" applyBorder="1" applyAlignment="1"/>
    <xf numFmtId="0" fontId="8" fillId="6" borderId="16" xfId="0" applyFont="1" applyFill="1" applyBorder="1" applyAlignment="1">
      <alignment vertical="center"/>
    </xf>
    <xf numFmtId="0" fontId="8" fillId="6" borderId="16" xfId="0" applyFont="1" applyFill="1" applyBorder="1" applyAlignment="1">
      <alignment horizontal="left" vertical="center"/>
    </xf>
    <xf numFmtId="0" fontId="9" fillId="5" borderId="16" xfId="0" applyFont="1" applyFill="1" applyBorder="1" applyAlignment="1">
      <alignment vertical="center"/>
    </xf>
    <xf numFmtId="0" fontId="9" fillId="5" borderId="16" xfId="0" quotePrefix="1" applyFont="1" applyFill="1" applyBorder="1" applyAlignment="1">
      <alignment horizontal="left" vertical="center"/>
    </xf>
    <xf numFmtId="0" fontId="9" fillId="0" borderId="16" xfId="0" applyFont="1" applyBorder="1" applyAlignment="1">
      <alignment vertical="center"/>
    </xf>
    <xf numFmtId="166" fontId="0" fillId="0" borderId="16" xfId="0" applyNumberFormat="1" applyBorder="1"/>
    <xf numFmtId="0" fontId="0" fillId="0" borderId="16" xfId="0" applyFont="1" applyBorder="1" applyAlignment="1">
      <alignment vertical="top"/>
    </xf>
    <xf numFmtId="0" fontId="5" fillId="3" borderId="0" xfId="0" applyFont="1" applyFill="1" applyBorder="1" applyAlignment="1"/>
    <xf numFmtId="10" fontId="5" fillId="3" borderId="0" xfId="3" applyNumberFormat="1" applyFont="1" applyFill="1" applyBorder="1" applyAlignment="1">
      <alignment vertical="top"/>
    </xf>
    <xf numFmtId="0" fontId="3" fillId="7" borderId="0" xfId="0" applyFont="1" applyFill="1"/>
    <xf numFmtId="165" fontId="1" fillId="0" borderId="0" xfId="3" applyNumberFormat="1" applyFont="1" applyFill="1" applyProtection="1"/>
    <xf numFmtId="44" fontId="7" fillId="7" borderId="0" xfId="0" applyNumberFormat="1" applyFont="1" applyFill="1"/>
    <xf numFmtId="0" fontId="7" fillId="3" borderId="0" xfId="0" applyFont="1" applyFill="1"/>
    <xf numFmtId="0" fontId="7" fillId="7" borderId="0" xfId="0" applyFont="1" applyFill="1"/>
    <xf numFmtId="0" fontId="0" fillId="7" borderId="0" xfId="0" applyFill="1"/>
    <xf numFmtId="0" fontId="1" fillId="7" borderId="1" xfId="0" applyFont="1" applyFill="1" applyBorder="1"/>
    <xf numFmtId="10" fontId="1" fillId="8" borderId="1" xfId="3" applyNumberFormat="1" applyFont="1" applyFill="1" applyBorder="1"/>
    <xf numFmtId="44" fontId="7" fillId="8" borderId="0" xfId="2" applyFont="1" applyFill="1"/>
    <xf numFmtId="165" fontId="7" fillId="7" borderId="0" xfId="0" applyNumberFormat="1" applyFont="1" applyFill="1"/>
    <xf numFmtId="0" fontId="10" fillId="3" borderId="0" xfId="0" applyFont="1" applyFill="1"/>
    <xf numFmtId="44" fontId="1" fillId="4" borderId="7" xfId="2" applyFont="1" applyFill="1" applyBorder="1" applyAlignment="1" applyProtection="1">
      <alignment vertical="top"/>
      <protection locked="0"/>
    </xf>
    <xf numFmtId="44" fontId="1" fillId="4" borderId="9" xfId="2" applyFont="1" applyFill="1" applyBorder="1" applyAlignment="1" applyProtection="1">
      <alignment vertical="top"/>
    </xf>
    <xf numFmtId="10" fontId="0" fillId="3" borderId="1" xfId="3" applyNumberFormat="1" applyFont="1" applyFill="1" applyBorder="1" applyAlignment="1">
      <alignment horizontal="right" vertical="top"/>
    </xf>
    <xf numFmtId="0" fontId="1" fillId="0" borderId="0" xfId="0" applyFont="1" applyAlignment="1">
      <alignment wrapText="1"/>
    </xf>
    <xf numFmtId="0" fontId="1" fillId="0" borderId="0" xfId="0" applyFont="1"/>
    <xf numFmtId="10" fontId="0" fillId="3" borderId="1" xfId="0" applyNumberFormat="1" applyFill="1" applyBorder="1"/>
    <xf numFmtId="9" fontId="1" fillId="3" borderId="5" xfId="3" applyFont="1" applyFill="1" applyBorder="1" applyAlignment="1">
      <alignment horizontal="left"/>
    </xf>
    <xf numFmtId="9" fontId="1" fillId="3" borderId="6" xfId="3" applyFont="1" applyFill="1" applyBorder="1" applyAlignment="1">
      <alignment horizontal="left"/>
    </xf>
    <xf numFmtId="0" fontId="0" fillId="2" borderId="5" xfId="0" applyFill="1" applyBorder="1" applyAlignment="1">
      <alignment horizontal="left"/>
    </xf>
    <xf numFmtId="0" fontId="0" fillId="2" borderId="10" xfId="0" applyFill="1" applyBorder="1" applyAlignment="1">
      <alignment horizontal="left"/>
    </xf>
    <xf numFmtId="0" fontId="0" fillId="2" borderId="1" xfId="0" applyFill="1" applyBorder="1" applyAlignment="1">
      <alignment horizontal="left"/>
    </xf>
    <xf numFmtId="0" fontId="1" fillId="3" borderId="1" xfId="0" applyFont="1" applyFill="1" applyBorder="1" applyAlignment="1">
      <alignment horizontal="left"/>
    </xf>
    <xf numFmtId="0" fontId="0" fillId="3" borderId="1" xfId="0" applyFill="1" applyBorder="1" applyAlignment="1">
      <alignment horizontal="left"/>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10" xfId="0" applyFill="1" applyBorder="1" applyAlignment="1">
      <alignment horizontal="left" wrapText="1"/>
    </xf>
    <xf numFmtId="0" fontId="3" fillId="3" borderId="5" xfId="0" applyFont="1" applyFill="1" applyBorder="1" applyAlignment="1">
      <alignment horizontal="left"/>
    </xf>
    <xf numFmtId="0" fontId="3" fillId="3" borderId="10" xfId="0" applyFont="1" applyFill="1" applyBorder="1" applyAlignment="1">
      <alignment horizontal="left"/>
    </xf>
    <xf numFmtId="0" fontId="0" fillId="3" borderId="11" xfId="0"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3" applyNumberFormat="1" applyFont="1" applyFill="1" applyBorder="1" applyAlignment="1">
      <alignment horizontal="right" vertical="top"/>
    </xf>
    <xf numFmtId="10" fontId="0" fillId="3" borderId="8" xfId="3" applyNumberFormat="1" applyFont="1" applyFill="1" applyBorder="1" applyAlignment="1">
      <alignment horizontal="right" vertical="top"/>
    </xf>
    <xf numFmtId="10" fontId="0" fillId="3" borderId="9" xfId="3"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10" xfId="0" applyBorder="1"/>
    <xf numFmtId="0" fontId="5" fillId="3" borderId="5" xfId="0" applyFont="1" applyFill="1" applyBorder="1" applyAlignment="1">
      <alignment horizontal="left"/>
    </xf>
    <xf numFmtId="0" fontId="5" fillId="3" borderId="6" xfId="0" applyFont="1" applyFill="1" applyBorder="1" applyAlignment="1">
      <alignment horizontal="left"/>
    </xf>
    <xf numFmtId="0" fontId="5" fillId="3" borderId="10" xfId="0" applyFont="1" applyFill="1" applyBorder="1" applyAlignment="1">
      <alignment horizontal="left"/>
    </xf>
    <xf numFmtId="0" fontId="5" fillId="3" borderId="1"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1" fillId="3" borderId="10" xfId="0" applyFont="1" applyFill="1" applyBorder="1" applyAlignment="1">
      <alignment horizontal="left"/>
    </xf>
    <xf numFmtId="0" fontId="1" fillId="4" borderId="5" xfId="0" applyFont="1" applyFill="1" applyBorder="1" applyAlignment="1" applyProtection="1">
      <alignment horizontal="center"/>
      <protection locked="0"/>
    </xf>
    <xf numFmtId="0" fontId="1" fillId="4" borderId="6" xfId="0" applyFont="1" applyFill="1" applyBorder="1" applyAlignment="1" applyProtection="1">
      <alignment horizontal="center"/>
      <protection locked="0"/>
    </xf>
    <xf numFmtId="0" fontId="1" fillId="4" borderId="10" xfId="0" applyFont="1" applyFill="1" applyBorder="1" applyAlignment="1" applyProtection="1">
      <alignment horizontal="center"/>
      <protection locked="0"/>
    </xf>
    <xf numFmtId="0" fontId="1" fillId="5" borderId="5" xfId="0" applyFont="1" applyFill="1" applyBorder="1" applyAlignment="1">
      <alignment horizontal="center"/>
    </xf>
    <xf numFmtId="0" fontId="1" fillId="5" borderId="6" xfId="0" applyFont="1" applyFill="1" applyBorder="1" applyAlignment="1">
      <alignment horizontal="center"/>
    </xf>
    <xf numFmtId="0" fontId="1" fillId="5" borderId="10" xfId="0" applyFont="1" applyFill="1" applyBorder="1" applyAlignment="1">
      <alignment horizontal="center"/>
    </xf>
    <xf numFmtId="0" fontId="9" fillId="0" borderId="17" xfId="0" applyFont="1" applyBorder="1" applyAlignment="1">
      <alignment vertical="center"/>
    </xf>
    <xf numFmtId="0" fontId="0" fillId="0" borderId="17" xfId="0" applyFont="1" applyBorder="1" applyAlignment="1">
      <alignment vertical="top"/>
    </xf>
    <xf numFmtId="166" fontId="0" fillId="0" borderId="17" xfId="0" applyNumberFormat="1" applyBorder="1"/>
    <xf numFmtId="0" fontId="9" fillId="5" borderId="1" xfId="0" applyFont="1" applyFill="1" applyBorder="1" applyAlignment="1">
      <alignment vertical="center"/>
    </xf>
    <xf numFmtId="0" fontId="0" fillId="5" borderId="1" xfId="0" applyFont="1" applyFill="1" applyBorder="1" applyAlignment="1">
      <alignment vertical="top"/>
    </xf>
    <xf numFmtId="166" fontId="0" fillId="5" borderId="1" xfId="0" applyNumberFormat="1" applyFill="1" applyBorder="1"/>
    <xf numFmtId="0" fontId="0" fillId="5" borderId="1" xfId="0" applyFill="1" applyBorder="1"/>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tabSelected="1" zoomScale="107" zoomScaleNormal="107" workbookViewId="0">
      <selection activeCell="G29" sqref="G29"/>
    </sheetView>
  </sheetViews>
  <sheetFormatPr defaultRowHeight="12.75" x14ac:dyDescent="0.2"/>
  <cols>
    <col min="1" max="1" width="25.28515625" style="3" customWidth="1"/>
    <col min="2" max="2" width="11.140625" style="6" customWidth="1"/>
    <col min="3" max="3" width="14.42578125" style="6" bestFit="1" customWidth="1"/>
    <col min="4" max="4" width="18.85546875" style="9" customWidth="1"/>
    <col min="5" max="5" width="19" style="9" customWidth="1"/>
    <col min="6" max="6" width="15.42578125" style="6" customWidth="1"/>
    <col min="7" max="7" width="16.28515625" style="3" customWidth="1"/>
    <col min="8" max="8" width="10.140625" style="3" customWidth="1"/>
    <col min="9" max="9" width="9.140625" style="3" hidden="1" customWidth="1"/>
    <col min="10" max="16384" width="9.140625" style="3"/>
  </cols>
  <sheetData>
    <row r="1" spans="1:8" ht="15" customHeight="1" x14ac:dyDescent="0.2">
      <c r="A1" s="58" t="s">
        <v>12</v>
      </c>
      <c r="B1" s="58"/>
      <c r="C1" s="24"/>
      <c r="D1" s="24"/>
      <c r="E1" s="24"/>
      <c r="F1" s="24"/>
      <c r="G1" s="24"/>
      <c r="H1" s="24"/>
    </row>
    <row r="2" spans="1:8" x14ac:dyDescent="0.2">
      <c r="A2" s="24"/>
      <c r="B2" s="24"/>
      <c r="C2" s="24"/>
      <c r="D2" s="24"/>
      <c r="E2" s="24"/>
      <c r="F2" s="24"/>
      <c r="G2" s="24"/>
      <c r="H2" s="24"/>
    </row>
    <row r="3" spans="1:8" x14ac:dyDescent="0.2">
      <c r="A3" s="59" t="s">
        <v>17</v>
      </c>
      <c r="B3" s="59"/>
      <c r="C3" s="24"/>
      <c r="D3" s="24"/>
      <c r="E3" s="24"/>
      <c r="F3" s="24"/>
      <c r="G3" s="24"/>
      <c r="H3" s="24"/>
    </row>
    <row r="4" spans="1:8" x14ac:dyDescent="0.2">
      <c r="A4" s="7" t="s">
        <v>39</v>
      </c>
      <c r="B4" s="7"/>
      <c r="C4" s="8"/>
      <c r="D4" s="24"/>
      <c r="E4" s="24"/>
      <c r="F4" s="24"/>
      <c r="G4" s="24"/>
      <c r="H4" s="24"/>
    </row>
    <row r="5" spans="1:8" x14ac:dyDescent="0.2">
      <c r="A5" s="95" t="s">
        <v>0</v>
      </c>
      <c r="B5" s="95"/>
      <c r="C5" s="5" t="s">
        <v>71</v>
      </c>
      <c r="D5" s="24"/>
      <c r="E5" s="24"/>
      <c r="F5" s="24"/>
      <c r="G5" s="24"/>
    </row>
    <row r="6" spans="1:8" x14ac:dyDescent="0.2">
      <c r="A6" s="96" t="s">
        <v>78</v>
      </c>
      <c r="B6" s="97"/>
      <c r="C6" s="40">
        <v>15.3</v>
      </c>
      <c r="D6" s="24"/>
      <c r="E6" s="24"/>
      <c r="F6" s="24"/>
      <c r="G6" s="24"/>
    </row>
    <row r="7" spans="1:8" x14ac:dyDescent="0.2">
      <c r="A7" s="24"/>
      <c r="B7" s="24"/>
      <c r="C7" s="24"/>
      <c r="D7" s="24"/>
      <c r="E7" s="24"/>
      <c r="F7" s="24"/>
      <c r="G7" s="24"/>
      <c r="H7" s="24"/>
    </row>
    <row r="8" spans="1:8" x14ac:dyDescent="0.2">
      <c r="A8" s="7" t="s">
        <v>55</v>
      </c>
      <c r="B8" s="24"/>
      <c r="C8" s="24"/>
      <c r="D8" s="24"/>
      <c r="E8" s="24"/>
      <c r="F8" s="24"/>
      <c r="G8" s="24"/>
      <c r="H8" s="24"/>
    </row>
    <row r="9" spans="1:8" x14ac:dyDescent="0.2">
      <c r="A9" s="16" t="s">
        <v>56</v>
      </c>
      <c r="B9" s="17"/>
      <c r="C9" s="17" t="s">
        <v>57</v>
      </c>
      <c r="D9" s="1" t="s">
        <v>58</v>
      </c>
      <c r="E9" s="1" t="s">
        <v>59</v>
      </c>
      <c r="F9" s="24"/>
      <c r="G9" s="24"/>
      <c r="H9" s="24"/>
    </row>
    <row r="10" spans="1:8" x14ac:dyDescent="0.2">
      <c r="A10" s="91" t="s">
        <v>60</v>
      </c>
      <c r="B10" s="92"/>
      <c r="C10" s="44">
        <v>19.149999999999999</v>
      </c>
      <c r="D10" s="45">
        <v>0.11</v>
      </c>
      <c r="E10" s="22">
        <v>2.1065</v>
      </c>
      <c r="F10" s="24"/>
      <c r="G10" s="24"/>
      <c r="H10" s="24"/>
    </row>
    <row r="11" spans="1:8" x14ac:dyDescent="0.2">
      <c r="A11" s="24"/>
      <c r="B11" s="24"/>
      <c r="C11" s="24"/>
      <c r="D11" s="24"/>
      <c r="E11" s="24"/>
      <c r="F11" s="24"/>
      <c r="G11" s="24"/>
      <c r="H11" s="24"/>
    </row>
    <row r="12" spans="1:8" x14ac:dyDescent="0.2">
      <c r="A12" s="36" t="s">
        <v>61</v>
      </c>
      <c r="B12" s="46"/>
      <c r="C12" s="47"/>
      <c r="D12" s="48"/>
      <c r="E12" s="24"/>
      <c r="F12" s="24"/>
      <c r="G12" s="24"/>
      <c r="H12" s="24"/>
    </row>
    <row r="13" spans="1:8" ht="25.5" x14ac:dyDescent="0.2">
      <c r="A13" s="49" t="s">
        <v>62</v>
      </c>
      <c r="B13" s="5" t="s">
        <v>63</v>
      </c>
      <c r="C13" s="50" t="s">
        <v>64</v>
      </c>
      <c r="D13" s="24"/>
      <c r="E13" s="24"/>
      <c r="F13" s="24"/>
      <c r="G13" s="24"/>
      <c r="H13" s="24"/>
    </row>
    <row r="14" spans="1:8" x14ac:dyDescent="0.2">
      <c r="A14" s="51" t="s">
        <v>65</v>
      </c>
      <c r="B14" s="52">
        <v>0</v>
      </c>
      <c r="C14" s="85">
        <v>0</v>
      </c>
      <c r="D14" s="24"/>
      <c r="E14" s="24"/>
      <c r="F14" s="24"/>
      <c r="G14" s="24"/>
      <c r="H14" s="24"/>
    </row>
    <row r="15" spans="1:8" x14ac:dyDescent="0.2">
      <c r="A15" s="51" t="s">
        <v>66</v>
      </c>
      <c r="B15" s="53">
        <v>2.5</v>
      </c>
      <c r="C15" s="86"/>
      <c r="D15" s="24"/>
      <c r="E15" s="24"/>
      <c r="F15" s="24"/>
      <c r="G15" s="24"/>
      <c r="H15" s="24"/>
    </row>
    <row r="16" spans="1:8" x14ac:dyDescent="0.2">
      <c r="A16" s="24"/>
      <c r="B16" s="24"/>
      <c r="C16" s="24"/>
      <c r="D16" s="24"/>
      <c r="E16" s="24"/>
      <c r="F16" s="24"/>
      <c r="G16" s="24"/>
      <c r="H16" s="24"/>
    </row>
    <row r="17" spans="1:9" x14ac:dyDescent="0.2">
      <c r="A17" s="7" t="s">
        <v>67</v>
      </c>
      <c r="B17" s="3"/>
      <c r="C17" s="3"/>
      <c r="D17" s="3"/>
      <c r="E17" s="3"/>
      <c r="F17" s="3"/>
      <c r="G17" s="24"/>
      <c r="H17" s="24"/>
    </row>
    <row r="18" spans="1:9" x14ac:dyDescent="0.2">
      <c r="A18" s="16" t="s">
        <v>44</v>
      </c>
      <c r="B18" s="17"/>
      <c r="C18" s="17"/>
      <c r="D18" s="1" t="s">
        <v>11</v>
      </c>
      <c r="E18" s="24"/>
      <c r="F18" s="24"/>
      <c r="G18" s="24"/>
      <c r="H18" s="24"/>
    </row>
    <row r="19" spans="1:9" x14ac:dyDescent="0.2">
      <c r="A19" s="91" t="s">
        <v>23</v>
      </c>
      <c r="B19" s="92"/>
      <c r="C19" s="33">
        <v>8.7099999999999997E-2</v>
      </c>
      <c r="D19" s="22">
        <f>ROUND(C19*(C6+E10+C14),2)</f>
        <v>1.52</v>
      </c>
      <c r="E19" s="24"/>
      <c r="F19" s="24"/>
      <c r="G19" s="24"/>
      <c r="H19" s="24"/>
    </row>
    <row r="20" spans="1:9" x14ac:dyDescent="0.2">
      <c r="A20" s="24"/>
      <c r="B20" s="24"/>
      <c r="C20" s="24"/>
      <c r="D20" s="24"/>
      <c r="E20" s="24"/>
      <c r="F20" s="24"/>
      <c r="G20" s="24"/>
      <c r="H20" s="24"/>
    </row>
    <row r="21" spans="1:9" x14ac:dyDescent="0.2">
      <c r="A21" s="7" t="s">
        <v>68</v>
      </c>
      <c r="B21" s="3"/>
      <c r="C21" s="3"/>
      <c r="D21" s="24"/>
      <c r="E21" s="24"/>
      <c r="F21" s="24"/>
      <c r="G21" s="24"/>
      <c r="H21" s="24"/>
    </row>
    <row r="22" spans="1:9" x14ac:dyDescent="0.2">
      <c r="A22" s="93" t="s">
        <v>18</v>
      </c>
      <c r="B22" s="94"/>
      <c r="C22" s="23">
        <f>C6+E10+C14+D19</f>
        <v>18.926500000000001</v>
      </c>
      <c r="D22" s="24"/>
      <c r="E22" s="24"/>
      <c r="F22" s="24"/>
      <c r="G22" s="24"/>
      <c r="H22" s="24"/>
    </row>
    <row r="23" spans="1:9" ht="19.5" customHeight="1" x14ac:dyDescent="0.2">
      <c r="A23" s="24"/>
      <c r="B23" s="24"/>
      <c r="C23" s="24"/>
      <c r="D23" s="24"/>
      <c r="E23" s="24"/>
      <c r="F23" s="24"/>
      <c r="G23" s="24"/>
      <c r="H23" s="24"/>
    </row>
    <row r="24" spans="1:9" x14ac:dyDescent="0.2">
      <c r="I24" s="57" t="s">
        <v>74</v>
      </c>
    </row>
    <row r="25" spans="1:9" x14ac:dyDescent="0.2">
      <c r="I25" s="57" t="s">
        <v>75</v>
      </c>
    </row>
  </sheetData>
  <sheetProtection algorithmName="SHA-512" hashValue="4nwEGNZ9OKa0ji3SspS4WVJwwcq7c7kIwdAT1JGMoa0gbsitqxBv79NGuzoqmuJEI2njwlmEuI4xNbb2Y45RJw==" saltValue="N3Da0lm1nYifS3Ji3vsVDg==" spinCount="100000" sheet="1" objects="1" scenarios="1"/>
  <mergeCells count="5">
    <mergeCell ref="A19:B19"/>
    <mergeCell ref="A22:B22"/>
    <mergeCell ref="A5:B5"/>
    <mergeCell ref="A6:B6"/>
    <mergeCell ref="A10:B10"/>
  </mergeCells>
  <phoneticPr fontId="2" type="noConversion"/>
  <dataValidations xWindow="469" yWindow="203" count="11">
    <dataValidation allowBlank="1" showInputMessage="1" showErrorMessage="1" prompt="Use CTRL plus arrow keys to move to edge of tables.  Press TAB to move to cells where data can be entered." sqref="A1:B1"/>
    <dataValidation allowBlank="1" showInputMessage="1" showErrorMessage="1" prompt="Supported Employemnt Services Wage" sqref="C6"/>
    <dataValidation allowBlank="1" showInputMessage="1" showErrorMessage="1" prompt="Percentage for Direct Care Relief Staffing" sqref="C19"/>
    <dataValidation allowBlank="1" showInputMessage="1" showErrorMessage="1" prompt="Direct Care Relief Staffing Dollar Amount formula is Percentage for Direct Care Relief Staffing times (Supported Employment Services Wage plus Supervision Amount plus Add-on Choice)" sqref="D19"/>
    <dataValidation allowBlank="1" showInputMessage="1" showErrorMessage="1" prompt="Total Individual Staffing Amount formula is Supported Emplyment Services Wage plus Supervision Amount plus Add-on Choice plus Direct Care Relief Staffing Dollar Amount" sqref="C22"/>
    <dataValidation allowBlank="1" showInputMessage="1" showErrorMessage="1" prompt="Supervision Amount formula is Supervision Wage times Supervision Percent" sqref="E10"/>
    <dataValidation allowBlank="1" showInputMessage="1" showErrorMessage="1" prompt="Supervision Percent" sqref="D10"/>
    <dataValidation allowBlank="1" showInputMessage="1" showErrorMessage="1" prompt="Supervision Wage" sqref="C10"/>
    <dataValidation type="list" allowBlank="1" showInputMessage="1" showErrorMessage="1" prompt="Enter Add-on Choice.  Press ALT and the down arrow to bring up the drop down options.  Use arrow keys to scroll through the options and press ENTER on the appropriate selection." sqref="C14">
      <formula1>$B$14:$B$15</formula1>
    </dataValidation>
    <dataValidation allowBlank="1" showInputMessage="1" showErrorMessage="1" prompt="Deaf or Hard of Hearing Add-on Amount" sqref="B15"/>
    <dataValidation allowBlank="1" showInputMessage="1" showErrorMessage="1" prompt="No Customization Add-on Amount" sqref="B14"/>
  </dataValidations>
  <pageMargins left="0.75" right="0.75" top="1.37" bottom="1" header="0.5" footer="0.5"/>
  <pageSetup orientation="portrait" r:id="rId1"/>
  <headerFooter alignWithMargins="0">
    <oddHeader>&amp;C&amp;G</oddHeader>
    <oddFooter>&amp;LDWRS Draft framework for Supported Employment&amp;R&amp;P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zoomScale="125" workbookViewId="0">
      <selection activeCell="C11" sqref="C11"/>
    </sheetView>
  </sheetViews>
  <sheetFormatPr defaultRowHeight="12.75" x14ac:dyDescent="0.2"/>
  <cols>
    <col min="1" max="1" width="3.7109375" style="3" customWidth="1"/>
    <col min="2" max="2" width="49.7109375" style="3" customWidth="1"/>
    <col min="3" max="3" width="13.140625" style="3" customWidth="1"/>
    <col min="4" max="16384" width="9.140625" style="3"/>
  </cols>
  <sheetData>
    <row r="1" spans="1:5" ht="15" x14ac:dyDescent="0.2">
      <c r="A1" s="58" t="s">
        <v>36</v>
      </c>
      <c r="B1" s="58"/>
      <c r="C1" s="58"/>
      <c r="D1" s="24"/>
      <c r="E1" s="24"/>
    </row>
    <row r="2" spans="1:5" x14ac:dyDescent="0.2">
      <c r="A2" s="24"/>
      <c r="B2" s="24"/>
      <c r="C2" s="24"/>
      <c r="D2" s="24"/>
      <c r="E2" s="24"/>
    </row>
    <row r="3" spans="1:5" x14ac:dyDescent="0.2">
      <c r="A3" s="7" t="s">
        <v>37</v>
      </c>
      <c r="C3" s="24"/>
      <c r="D3" s="24"/>
      <c r="E3" s="24"/>
    </row>
    <row r="4" spans="1:5" x14ac:dyDescent="0.2">
      <c r="A4" s="98" t="s">
        <v>38</v>
      </c>
      <c r="B4" s="99"/>
      <c r="C4" s="100"/>
      <c r="D4" s="24"/>
      <c r="E4" s="24"/>
    </row>
    <row r="5" spans="1:5" ht="39.75" customHeight="1" x14ac:dyDescent="0.2">
      <c r="A5" s="103" t="s">
        <v>80</v>
      </c>
      <c r="B5" s="104"/>
      <c r="C5" s="105"/>
      <c r="D5" s="24"/>
      <c r="E5" s="24"/>
    </row>
    <row r="6" spans="1:5" x14ac:dyDescent="0.2">
      <c r="A6" s="18"/>
      <c r="B6" s="19" t="s">
        <v>28</v>
      </c>
      <c r="C6" s="20"/>
      <c r="D6" s="24"/>
      <c r="E6" s="24"/>
    </row>
    <row r="7" spans="1:5" x14ac:dyDescent="0.2">
      <c r="A7" s="18"/>
      <c r="B7" s="19" t="s">
        <v>29</v>
      </c>
      <c r="C7" s="21"/>
      <c r="D7" s="24"/>
      <c r="E7" s="24"/>
    </row>
    <row r="8" spans="1:5" x14ac:dyDescent="0.2">
      <c r="A8" s="18"/>
      <c r="B8" s="19" t="s">
        <v>34</v>
      </c>
      <c r="C8" s="21"/>
      <c r="D8" s="24"/>
      <c r="E8" s="24"/>
    </row>
    <row r="9" spans="1:5" x14ac:dyDescent="0.2">
      <c r="A9" s="18"/>
      <c r="B9" s="19" t="s">
        <v>35</v>
      </c>
      <c r="C9" s="21"/>
      <c r="D9" s="24"/>
      <c r="E9" s="24"/>
    </row>
    <row r="10" spans="1:5" x14ac:dyDescent="0.2">
      <c r="A10" s="101" t="s">
        <v>33</v>
      </c>
      <c r="B10" s="102"/>
      <c r="C10" s="31">
        <v>0.155</v>
      </c>
      <c r="D10" s="24"/>
      <c r="E10" s="24"/>
    </row>
    <row r="11" spans="1:5" x14ac:dyDescent="0.2">
      <c r="A11" s="24"/>
      <c r="B11" s="24"/>
      <c r="C11" s="24"/>
      <c r="D11" s="24"/>
      <c r="E11" s="24"/>
    </row>
    <row r="12" spans="1:5" x14ac:dyDescent="0.2">
      <c r="A12" s="24"/>
      <c r="B12" s="24"/>
      <c r="C12" s="24"/>
      <c r="D12" s="24"/>
      <c r="E12" s="24"/>
    </row>
  </sheetData>
  <sheetProtection algorithmName="SHA-512" hashValue="7GktmtUZ7U0PPy/XrnSYefH1guj0KMMCpRC5sb1bfM3RM7CcN9cieS0HfoFqIdoPqUzGvA8S7ZPkDy/PXoTwuQ==" saltValue="Y+ETK+2B0dinkhhzUUImUw==" spinCount="100000" sheet="1" objects="1" scenarios="1"/>
  <mergeCells count="3">
    <mergeCell ref="A4:C4"/>
    <mergeCell ref="A10:B10"/>
    <mergeCell ref="A5:C5"/>
  </mergeCells>
  <phoneticPr fontId="2" type="noConversion"/>
  <dataValidations xWindow="674" yWindow="418" count="1">
    <dataValidation allowBlank="1" showInputMessage="1" showErrorMessage="1" prompt="Total Hourly Program Support Percentage" sqref="C10"/>
  </dataValidations>
  <pageMargins left="0.75" right="0.75" top="1.37" bottom="1" header="0.5" footer="0.5"/>
  <pageSetup orientation="portrait" r:id="rId1"/>
  <headerFooter alignWithMargins="0">
    <oddHeader>&amp;C&amp;G</oddHeader>
    <oddFooter>&amp;LDWRS Draft framework for Supported Employment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125" workbookViewId="0">
      <selection activeCell="B24" sqref="B24"/>
    </sheetView>
  </sheetViews>
  <sheetFormatPr defaultRowHeight="12.75" x14ac:dyDescent="0.2"/>
  <cols>
    <col min="1" max="1" width="3" style="3" customWidth="1"/>
    <col min="2" max="2" width="40.140625" style="3" bestFit="1" customWidth="1"/>
    <col min="3" max="3" width="24.5703125" style="3" customWidth="1"/>
    <col min="4" max="4" width="14" style="10" customWidth="1"/>
    <col min="5" max="5" width="15.42578125" style="3" customWidth="1"/>
    <col min="6" max="6" width="18.140625" style="3" bestFit="1" customWidth="1"/>
    <col min="7" max="7" width="9.140625" style="3" hidden="1" customWidth="1"/>
    <col min="8" max="16384" width="9.140625" style="3"/>
  </cols>
  <sheetData>
    <row r="1" spans="1:5" ht="15" x14ac:dyDescent="0.2">
      <c r="A1" s="58" t="s">
        <v>24</v>
      </c>
      <c r="B1" s="58"/>
      <c r="C1" s="58"/>
      <c r="D1" s="58"/>
      <c r="E1" s="24"/>
    </row>
    <row r="2" spans="1:5" x14ac:dyDescent="0.2">
      <c r="A2" s="24"/>
      <c r="B2" s="24"/>
      <c r="C2" s="24"/>
      <c r="D2" s="24"/>
      <c r="E2" s="24"/>
    </row>
    <row r="3" spans="1:5" x14ac:dyDescent="0.2">
      <c r="A3" s="7" t="s">
        <v>15</v>
      </c>
      <c r="D3" s="24"/>
      <c r="E3" s="24"/>
    </row>
    <row r="4" spans="1:5" x14ac:dyDescent="0.2">
      <c r="A4" s="93" t="s">
        <v>41</v>
      </c>
      <c r="B4" s="94"/>
      <c r="C4" s="2" t="s">
        <v>14</v>
      </c>
      <c r="D4" s="24"/>
      <c r="E4" s="24"/>
    </row>
    <row r="5" spans="1:5" x14ac:dyDescent="0.2">
      <c r="A5" s="106" t="s">
        <v>21</v>
      </c>
      <c r="B5" s="107"/>
      <c r="C5" s="108">
        <v>0.11559999999999999</v>
      </c>
      <c r="D5" s="24"/>
      <c r="E5" s="24"/>
    </row>
    <row r="6" spans="1:5" x14ac:dyDescent="0.2">
      <c r="A6" s="11"/>
      <c r="B6" s="111" t="s">
        <v>22</v>
      </c>
      <c r="C6" s="109"/>
      <c r="D6" s="24"/>
      <c r="E6" s="24"/>
    </row>
    <row r="7" spans="1:5" x14ac:dyDescent="0.2">
      <c r="A7" s="12"/>
      <c r="B7" s="112"/>
      <c r="C7" s="110"/>
      <c r="D7" s="24"/>
      <c r="E7" s="24"/>
    </row>
    <row r="8" spans="1:5" x14ac:dyDescent="0.2">
      <c r="A8" s="106" t="s">
        <v>20</v>
      </c>
      <c r="B8" s="107"/>
      <c r="C8" s="108">
        <v>0.12039999999999999</v>
      </c>
      <c r="D8" s="24"/>
      <c r="E8" s="24"/>
    </row>
    <row r="9" spans="1:5" x14ac:dyDescent="0.2">
      <c r="A9" s="11"/>
      <c r="B9" s="4" t="s">
        <v>2</v>
      </c>
      <c r="C9" s="109"/>
      <c r="D9" s="24"/>
      <c r="E9" s="24"/>
    </row>
    <row r="10" spans="1:5" x14ac:dyDescent="0.2">
      <c r="A10" s="11"/>
      <c r="B10" s="4" t="s">
        <v>43</v>
      </c>
      <c r="C10" s="109"/>
      <c r="D10" s="24"/>
      <c r="E10" s="24"/>
    </row>
    <row r="11" spans="1:5" x14ac:dyDescent="0.2">
      <c r="A11" s="11"/>
      <c r="B11" s="4" t="s">
        <v>3</v>
      </c>
      <c r="C11" s="109"/>
      <c r="D11" s="24"/>
      <c r="E11" s="24"/>
    </row>
    <row r="12" spans="1:5" x14ac:dyDescent="0.2">
      <c r="A12" s="11"/>
      <c r="B12" s="4" t="s">
        <v>4</v>
      </c>
      <c r="C12" s="109"/>
      <c r="D12" s="24"/>
      <c r="E12" s="24"/>
    </row>
    <row r="13" spans="1:5" x14ac:dyDescent="0.2">
      <c r="A13" s="11"/>
      <c r="B13" s="4" t="s">
        <v>6</v>
      </c>
      <c r="C13" s="109"/>
      <c r="D13" s="24"/>
      <c r="E13" s="24"/>
    </row>
    <row r="14" spans="1:5" x14ac:dyDescent="0.2">
      <c r="A14" s="11"/>
      <c r="B14" s="4" t="s">
        <v>5</v>
      </c>
      <c r="C14" s="109"/>
      <c r="D14" s="24"/>
      <c r="E14" s="24"/>
    </row>
    <row r="15" spans="1:5" x14ac:dyDescent="0.2">
      <c r="A15" s="11"/>
      <c r="B15" s="4" t="s">
        <v>7</v>
      </c>
      <c r="C15" s="109"/>
      <c r="D15" s="24"/>
      <c r="E15" s="24"/>
    </row>
    <row r="16" spans="1:5" x14ac:dyDescent="0.2">
      <c r="A16" s="11"/>
      <c r="B16" s="4" t="s">
        <v>8</v>
      </c>
      <c r="C16" s="109"/>
      <c r="D16" s="24"/>
      <c r="E16" s="24"/>
    </row>
    <row r="17" spans="1:5" x14ac:dyDescent="0.2">
      <c r="A17" s="11"/>
      <c r="B17" s="4" t="s">
        <v>19</v>
      </c>
      <c r="C17" s="109"/>
      <c r="D17" s="24"/>
      <c r="E17" s="24"/>
    </row>
    <row r="18" spans="1:5" ht="11.25" customHeight="1" x14ac:dyDescent="0.2">
      <c r="A18" s="12"/>
      <c r="B18" s="13"/>
      <c r="C18" s="110"/>
      <c r="D18" s="24"/>
      <c r="E18" s="24"/>
    </row>
    <row r="19" spans="1:5" x14ac:dyDescent="0.2">
      <c r="A19" s="14" t="s">
        <v>54</v>
      </c>
      <c r="B19" s="15"/>
      <c r="C19" s="32">
        <f>SUM(C5+C8)</f>
        <v>0.23599999999999999</v>
      </c>
      <c r="D19" s="24"/>
      <c r="E19" s="24"/>
    </row>
    <row r="20" spans="1:5" x14ac:dyDescent="0.2">
      <c r="A20" s="24"/>
      <c r="B20" s="24"/>
      <c r="C20" s="24"/>
      <c r="D20" s="24"/>
      <c r="E20" s="24"/>
    </row>
    <row r="21" spans="1:5" x14ac:dyDescent="0.2">
      <c r="A21" s="3" t="s">
        <v>40</v>
      </c>
      <c r="C21" s="24"/>
      <c r="D21" s="24"/>
      <c r="E21" s="24"/>
    </row>
    <row r="22" spans="1:5" x14ac:dyDescent="0.2">
      <c r="A22" s="24"/>
      <c r="B22" s="24"/>
      <c r="C22" s="24"/>
      <c r="D22" s="24"/>
      <c r="E22" s="24"/>
    </row>
    <row r="23" spans="1:5" x14ac:dyDescent="0.2">
      <c r="A23" s="24"/>
      <c r="B23" s="24"/>
      <c r="C23" s="24"/>
      <c r="D23" s="24"/>
      <c r="E23" s="24"/>
    </row>
  </sheetData>
  <sheetProtection password="D3F7" sheet="1" objects="1" scenarios="1"/>
  <mergeCells count="6">
    <mergeCell ref="A8:B8"/>
    <mergeCell ref="C8:C18"/>
    <mergeCell ref="A4:B4"/>
    <mergeCell ref="A5:B5"/>
    <mergeCell ref="C5:C7"/>
    <mergeCell ref="B6:B7"/>
  </mergeCells>
  <phoneticPr fontId="2" type="noConversion"/>
  <dataValidations xWindow="659" yWindow="293" count="3">
    <dataValidation allowBlank="1" showInputMessage="1" showErrorMessage="1" prompt="Taxes &amp; Workers Comp Percent" sqref="C5:C7"/>
    <dataValidation allowBlank="1" showInputMessage="1" showErrorMessage="1" prompt="Other Benefits Percent" sqref="C8:C18"/>
    <dataValidation allowBlank="1" showInputMessage="1" showErrorMessage="1" prompt="Total Employee Related Expense Percentage formula is Taxes &amp; Workers Comp Percent + Other Benefits Percent" sqref="C19"/>
  </dataValidations>
  <pageMargins left="0.75" right="0.75" top="1.37" bottom="1" header="0.5" footer="0.5"/>
  <pageSetup scale="92" orientation="portrait" r:id="rId1"/>
  <headerFooter alignWithMargins="0">
    <oddHeader>&amp;C&amp;G</oddHeader>
    <oddFooter>&amp;LDWRS Draft framework for Supported Employment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zoomScale="125" workbookViewId="0">
      <selection activeCell="E5" sqref="E5"/>
    </sheetView>
  </sheetViews>
  <sheetFormatPr defaultRowHeight="12.75" x14ac:dyDescent="0.2"/>
  <cols>
    <col min="1" max="1" width="9.140625" style="3"/>
    <col min="2" max="2" width="52.85546875" style="3" bestFit="1" customWidth="1"/>
    <col min="3" max="3" width="11.85546875" style="3" bestFit="1" customWidth="1"/>
    <col min="4" max="16384" width="9.140625" style="3"/>
  </cols>
  <sheetData>
    <row r="1" spans="1:5" ht="15" x14ac:dyDescent="0.2">
      <c r="A1" s="58" t="s">
        <v>30</v>
      </c>
      <c r="B1" s="58"/>
      <c r="C1" s="58"/>
      <c r="D1" s="24"/>
      <c r="E1" s="24"/>
    </row>
    <row r="2" spans="1:5" x14ac:dyDescent="0.2">
      <c r="A2" s="24"/>
      <c r="B2" s="24"/>
      <c r="C2" s="24"/>
      <c r="D2" s="24"/>
      <c r="E2" s="24"/>
    </row>
    <row r="3" spans="1:5" x14ac:dyDescent="0.2">
      <c r="A3" s="7" t="s">
        <v>42</v>
      </c>
      <c r="D3" s="24"/>
      <c r="E3" s="24"/>
    </row>
    <row r="4" spans="1:5" x14ac:dyDescent="0.2">
      <c r="A4" s="93" t="s">
        <v>13</v>
      </c>
      <c r="B4" s="94"/>
      <c r="C4" s="2" t="s">
        <v>32</v>
      </c>
      <c r="D4" s="24"/>
      <c r="E4" s="24"/>
    </row>
    <row r="5" spans="1:5" ht="139.5" customHeight="1" x14ac:dyDescent="0.2">
      <c r="A5" s="113" t="s">
        <v>52</v>
      </c>
      <c r="B5" s="114"/>
      <c r="C5" s="87">
        <v>4.7E-2</v>
      </c>
      <c r="D5" s="24"/>
      <c r="E5" s="24"/>
    </row>
    <row r="6" spans="1:5" x14ac:dyDescent="0.2">
      <c r="A6" s="24"/>
      <c r="B6" s="24"/>
      <c r="C6" s="24"/>
      <c r="D6" s="24"/>
      <c r="E6" s="24"/>
    </row>
    <row r="7" spans="1:5" x14ac:dyDescent="0.2">
      <c r="A7" s="24"/>
      <c r="B7" s="24"/>
      <c r="C7" s="24"/>
      <c r="D7" s="24"/>
      <c r="E7" s="24"/>
    </row>
  </sheetData>
  <sheetProtection algorithmName="SHA-512" hashValue="m/+grN/Eo1iMp406KgpOPou0wbGwhr28D+EsbZR2eJpwlZO5Uww5VSWXlSK8bNyJ9+s3cHwgz2okrvx3cR7drg==" saltValue="T7u1ctbKwAQFLKBd64+FKw==" spinCount="100000" sheet="1" objects="1" scenarios="1"/>
  <mergeCells count="2">
    <mergeCell ref="A4:B4"/>
    <mergeCell ref="A5:B5"/>
  </mergeCells>
  <phoneticPr fontId="2" type="noConversion"/>
  <dataValidations xWindow="726" yWindow="286" count="1">
    <dataValidation allowBlank="1" showInputMessage="1" showErrorMessage="1" prompt="Client Programming and Supports Percent" sqref="C5"/>
  </dataValidations>
  <pageMargins left="0.75" right="0.75" top="1.37" bottom="1" header="0.5" footer="0.5"/>
  <pageSetup scale="96" orientation="portrait" r:id="rId1"/>
  <headerFooter alignWithMargins="0">
    <oddHeader>&amp;C&amp;G</oddHeader>
    <oddFooter>&amp;LDWRS Draft framework for Supported Employment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zoomScale="98" zoomScaleNormal="98" workbookViewId="0">
      <selection activeCell="I14" sqref="I14"/>
    </sheetView>
  </sheetViews>
  <sheetFormatPr defaultRowHeight="12.75" x14ac:dyDescent="0.2"/>
  <cols>
    <col min="1" max="1" width="9.140625" style="3"/>
    <col min="2" max="2" width="24.7109375" style="3" customWidth="1"/>
    <col min="3" max="3" width="10.140625" style="3" bestFit="1" customWidth="1"/>
    <col min="4" max="4" width="9.140625" style="3"/>
    <col min="5" max="5" width="9.5703125" style="3" customWidth="1"/>
    <col min="6" max="6" width="10.28515625" style="3" bestFit="1" customWidth="1"/>
    <col min="7" max="7" width="9.140625" style="3"/>
    <col min="8" max="8" width="9.140625" style="3" customWidth="1"/>
    <col min="9" max="16384" width="9.140625" style="3"/>
  </cols>
  <sheetData>
    <row r="1" spans="1:7" ht="15" x14ac:dyDescent="0.2">
      <c r="A1" s="58" t="s">
        <v>46</v>
      </c>
      <c r="B1" s="58"/>
      <c r="C1" s="58"/>
      <c r="D1" s="58"/>
      <c r="E1" s="58"/>
      <c r="F1" s="58"/>
      <c r="G1" s="24"/>
    </row>
    <row r="2" spans="1:7" x14ac:dyDescent="0.2">
      <c r="A2" s="24"/>
      <c r="B2" s="24"/>
      <c r="C2" s="24"/>
      <c r="D2" s="24"/>
      <c r="E2" s="24"/>
      <c r="F2" s="24"/>
      <c r="G2" s="24"/>
    </row>
    <row r="3" spans="1:7" x14ac:dyDescent="0.2">
      <c r="A3" s="59" t="s">
        <v>16</v>
      </c>
      <c r="B3" s="59"/>
      <c r="C3" s="59"/>
      <c r="D3" s="59"/>
      <c r="E3" s="59"/>
      <c r="F3" s="59"/>
      <c r="G3" s="24"/>
    </row>
    <row r="4" spans="1:7" ht="12" customHeight="1" x14ac:dyDescent="0.2">
      <c r="A4" s="118" t="s">
        <v>50</v>
      </c>
      <c r="B4" s="97"/>
      <c r="C4" s="97"/>
      <c r="D4" s="97"/>
      <c r="E4" s="41">
        <v>0.13250000000000001</v>
      </c>
      <c r="F4" s="24"/>
      <c r="G4" s="24"/>
    </row>
    <row r="5" spans="1:7" x14ac:dyDescent="0.2">
      <c r="A5" s="36"/>
      <c r="B5" s="36"/>
      <c r="C5" s="36"/>
      <c r="D5" s="36"/>
      <c r="E5" s="37"/>
      <c r="F5" s="24"/>
      <c r="G5" s="24"/>
    </row>
    <row r="6" spans="1:7" x14ac:dyDescent="0.2">
      <c r="A6" s="7" t="s">
        <v>45</v>
      </c>
      <c r="B6" s="36"/>
      <c r="C6" s="36"/>
      <c r="D6" s="36"/>
      <c r="E6" s="37"/>
      <c r="F6" s="24"/>
      <c r="G6" s="24"/>
    </row>
    <row r="7" spans="1:7" x14ac:dyDescent="0.2">
      <c r="A7" s="115" t="s">
        <v>46</v>
      </c>
      <c r="B7" s="116"/>
      <c r="C7" s="116"/>
      <c r="D7" s="117"/>
      <c r="E7" s="39">
        <v>6.0999999999999999E-2</v>
      </c>
      <c r="F7" s="24"/>
      <c r="G7" s="24"/>
    </row>
    <row r="8" spans="1:7" x14ac:dyDescent="0.2">
      <c r="A8" s="38"/>
      <c r="B8" s="36"/>
      <c r="C8" s="36"/>
      <c r="D8" s="36"/>
      <c r="E8" s="37"/>
      <c r="F8" s="24"/>
      <c r="G8" s="24"/>
    </row>
    <row r="9" spans="1:7" x14ac:dyDescent="0.2">
      <c r="A9" s="7" t="s">
        <v>72</v>
      </c>
      <c r="B9" s="36"/>
      <c r="C9" s="36"/>
      <c r="D9" s="36"/>
      <c r="E9" s="37"/>
      <c r="F9" s="24"/>
      <c r="G9" s="24"/>
    </row>
    <row r="10" spans="1:7" x14ac:dyDescent="0.2">
      <c r="A10" s="119" t="s">
        <v>73</v>
      </c>
      <c r="B10" s="120"/>
      <c r="C10" s="120"/>
      <c r="D10" s="121"/>
      <c r="E10" s="39">
        <v>3.9E-2</v>
      </c>
      <c r="F10" s="24"/>
      <c r="G10" s="24"/>
    </row>
    <row r="11" spans="1:7" x14ac:dyDescent="0.2">
      <c r="A11" s="38"/>
      <c r="B11" s="36"/>
      <c r="C11" s="36"/>
      <c r="D11" s="36"/>
      <c r="E11" s="37"/>
      <c r="F11" s="24"/>
      <c r="G11" s="24"/>
    </row>
    <row r="12" spans="1:7" x14ac:dyDescent="0.2">
      <c r="A12" s="7" t="s">
        <v>48</v>
      </c>
      <c r="B12" s="36"/>
      <c r="C12" s="36"/>
      <c r="D12" s="36"/>
      <c r="E12" s="37"/>
      <c r="F12" s="24"/>
      <c r="G12" s="24"/>
    </row>
    <row r="13" spans="1:7" x14ac:dyDescent="0.2">
      <c r="A13" s="115" t="s">
        <v>49</v>
      </c>
      <c r="B13" s="116"/>
      <c r="C13" s="116"/>
      <c r="D13" s="117"/>
      <c r="E13" s="32">
        <f>SUM(E4+E7+E10)</f>
        <v>0.23250000000000001</v>
      </c>
      <c r="F13" s="24"/>
      <c r="G13" s="24"/>
    </row>
    <row r="14" spans="1:7" x14ac:dyDescent="0.2">
      <c r="A14" s="38"/>
      <c r="B14" s="36"/>
      <c r="C14" s="36"/>
      <c r="D14" s="36"/>
      <c r="E14" s="37"/>
      <c r="F14" s="24"/>
      <c r="G14" s="24"/>
    </row>
    <row r="15" spans="1:7" x14ac:dyDescent="0.2">
      <c r="C15" s="24"/>
      <c r="D15" s="24"/>
      <c r="E15" s="24"/>
      <c r="F15" s="24"/>
      <c r="G15" s="24"/>
    </row>
    <row r="16" spans="1:7" x14ac:dyDescent="0.2">
      <c r="F16" s="24"/>
      <c r="G16" s="24"/>
    </row>
    <row r="17" spans="1:7" x14ac:dyDescent="0.2">
      <c r="A17" s="24"/>
      <c r="B17" s="24"/>
      <c r="C17" s="24"/>
      <c r="D17" s="24"/>
      <c r="E17" s="24"/>
      <c r="G17" s="24"/>
    </row>
    <row r="18" spans="1:7" x14ac:dyDescent="0.2">
      <c r="A18" s="24"/>
      <c r="B18" s="24"/>
      <c r="C18" s="24"/>
      <c r="D18" s="24"/>
      <c r="E18" s="24"/>
      <c r="F18" s="24"/>
      <c r="G18" s="24"/>
    </row>
    <row r="19" spans="1:7" x14ac:dyDescent="0.2">
      <c r="F19" s="24"/>
      <c r="G19" s="24"/>
    </row>
  </sheetData>
  <sheetProtection algorithmName="SHA-512" hashValue="Qr+kUWRsMBTMhvgvno8btQn8hPE0yRJcvePdV23luf+Gvzf5ftZ/0/nHsT+wOWEoRmQFe4p59qeKy+PCk+cG+g==" saltValue="f2mtupmm7pmZ+YuGfmdMng==" spinCount="100000" sheet="1" objects="1" scenarios="1"/>
  <mergeCells count="4">
    <mergeCell ref="A13:D13"/>
    <mergeCell ref="A4:D4"/>
    <mergeCell ref="A7:D7"/>
    <mergeCell ref="A10:D10"/>
  </mergeCells>
  <phoneticPr fontId="2" type="noConversion"/>
  <dataValidations disablePrompts="1" xWindow="507" yWindow="253" count="4">
    <dataValidation allowBlank="1" showInputMessage="1" showErrorMessage="1" prompt="Standard General &amp; Administrative Support Percent" sqref="E4"/>
    <dataValidation allowBlank="1" showInputMessage="1" showErrorMessage="1" prompt="Program Related Expenses Percent" sqref="E7"/>
    <dataValidation allowBlank="1" showInputMessage="1" showErrorMessage="1" prompt="Total Program Related Expenses Percent formula is Standard General &amp; Administrative Support Percent + Program Related Expenses Percent + Utilization Expenses Percent" sqref="E13"/>
    <dataValidation allowBlank="1" showInputMessage="1" showErrorMessage="1" prompt="Utilization Expenses Percent" sqref="E10"/>
  </dataValidations>
  <pageMargins left="0.75" right="0.75" top="1.37" bottom="1" header="0.5" footer="0.5"/>
  <pageSetup orientation="portrait" r:id="rId1"/>
  <headerFooter alignWithMargins="0">
    <oddHeader>&amp;C&amp;G</oddHeader>
    <oddFooter>&amp;LDWRS Draft framework for Supported Employment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zoomScaleNormal="100" workbookViewId="0">
      <selection activeCell="A121" sqref="A121"/>
    </sheetView>
  </sheetViews>
  <sheetFormatPr defaultRowHeight="12.75" x14ac:dyDescent="0.2"/>
  <cols>
    <col min="1" max="1" width="29" customWidth="1"/>
    <col min="2" max="2" width="17.42578125" customWidth="1"/>
    <col min="3" max="3" width="20" customWidth="1"/>
    <col min="4" max="5" width="9.140625" customWidth="1"/>
    <col min="6" max="6" width="5.5703125" style="63" bestFit="1" customWidth="1"/>
    <col min="257" max="257" width="29" customWidth="1"/>
    <col min="258" max="258" width="17.42578125" customWidth="1"/>
    <col min="259" max="259" width="20" customWidth="1"/>
    <col min="260" max="261" width="9.140625" customWidth="1"/>
    <col min="262" max="262" width="5.5703125" bestFit="1" customWidth="1"/>
    <col min="513" max="513" width="29" customWidth="1"/>
    <col min="514" max="514" width="17.42578125" customWidth="1"/>
    <col min="515" max="515" width="20" customWidth="1"/>
    <col min="516" max="517" width="9.140625" customWidth="1"/>
    <col min="518" max="518" width="5.5703125" bestFit="1" customWidth="1"/>
    <col min="769" max="769" width="29" customWidth="1"/>
    <col min="770" max="770" width="17.42578125" customWidth="1"/>
    <col min="771" max="771" width="20" customWidth="1"/>
    <col min="772" max="773" width="9.140625" customWidth="1"/>
    <col min="774" max="774" width="5.5703125" bestFit="1" customWidth="1"/>
    <col min="1025" max="1025" width="29" customWidth="1"/>
    <col min="1026" max="1026" width="17.42578125" customWidth="1"/>
    <col min="1027" max="1027" width="20" customWidth="1"/>
    <col min="1028" max="1029" width="9.140625" customWidth="1"/>
    <col min="1030" max="1030" width="5.5703125" bestFit="1" customWidth="1"/>
    <col min="1281" max="1281" width="29" customWidth="1"/>
    <col min="1282" max="1282" width="17.42578125" customWidth="1"/>
    <col min="1283" max="1283" width="20" customWidth="1"/>
    <col min="1284" max="1285" width="9.140625" customWidth="1"/>
    <col min="1286" max="1286" width="5.5703125" bestFit="1" customWidth="1"/>
    <col min="1537" max="1537" width="29" customWidth="1"/>
    <col min="1538" max="1538" width="17.42578125" customWidth="1"/>
    <col min="1539" max="1539" width="20" customWidth="1"/>
    <col min="1540" max="1541" width="9.140625" customWidth="1"/>
    <col min="1542" max="1542" width="5.5703125" bestFit="1" customWidth="1"/>
    <col min="1793" max="1793" width="29" customWidth="1"/>
    <col min="1794" max="1794" width="17.42578125" customWidth="1"/>
    <col min="1795" max="1795" width="20" customWidth="1"/>
    <col min="1796" max="1797" width="9.140625" customWidth="1"/>
    <col min="1798" max="1798" width="5.5703125" bestFit="1" customWidth="1"/>
    <col min="2049" max="2049" width="29" customWidth="1"/>
    <col min="2050" max="2050" width="17.42578125" customWidth="1"/>
    <col min="2051" max="2051" width="20" customWidth="1"/>
    <col min="2052" max="2053" width="9.140625" customWidth="1"/>
    <col min="2054" max="2054" width="5.5703125" bestFit="1" customWidth="1"/>
    <col min="2305" max="2305" width="29" customWidth="1"/>
    <col min="2306" max="2306" width="17.42578125" customWidth="1"/>
    <col min="2307" max="2307" width="20" customWidth="1"/>
    <col min="2308" max="2309" width="9.140625" customWidth="1"/>
    <col min="2310" max="2310" width="5.5703125" bestFit="1" customWidth="1"/>
    <col min="2561" max="2561" width="29" customWidth="1"/>
    <col min="2562" max="2562" width="17.42578125" customWidth="1"/>
    <col min="2563" max="2563" width="20" customWidth="1"/>
    <col min="2564" max="2565" width="9.140625" customWidth="1"/>
    <col min="2566" max="2566" width="5.5703125" bestFit="1" customWidth="1"/>
    <col min="2817" max="2817" width="29" customWidth="1"/>
    <col min="2818" max="2818" width="17.42578125" customWidth="1"/>
    <col min="2819" max="2819" width="20" customWidth="1"/>
    <col min="2820" max="2821" width="9.140625" customWidth="1"/>
    <col min="2822" max="2822" width="5.5703125" bestFit="1" customWidth="1"/>
    <col min="3073" max="3073" width="29" customWidth="1"/>
    <col min="3074" max="3074" width="17.42578125" customWidth="1"/>
    <col min="3075" max="3075" width="20" customWidth="1"/>
    <col min="3076" max="3077" width="9.140625" customWidth="1"/>
    <col min="3078" max="3078" width="5.5703125" bestFit="1" customWidth="1"/>
    <col min="3329" max="3329" width="29" customWidth="1"/>
    <col min="3330" max="3330" width="17.42578125" customWidth="1"/>
    <col min="3331" max="3331" width="20" customWidth="1"/>
    <col min="3332" max="3333" width="9.140625" customWidth="1"/>
    <col min="3334" max="3334" width="5.5703125" bestFit="1" customWidth="1"/>
    <col min="3585" max="3585" width="29" customWidth="1"/>
    <col min="3586" max="3586" width="17.42578125" customWidth="1"/>
    <col min="3587" max="3587" width="20" customWidth="1"/>
    <col min="3588" max="3589" width="9.140625" customWidth="1"/>
    <col min="3590" max="3590" width="5.5703125" bestFit="1" customWidth="1"/>
    <col min="3841" max="3841" width="29" customWidth="1"/>
    <col min="3842" max="3842" width="17.42578125" customWidth="1"/>
    <col min="3843" max="3843" width="20" customWidth="1"/>
    <col min="3844" max="3845" width="9.140625" customWidth="1"/>
    <col min="3846" max="3846" width="5.5703125" bestFit="1" customWidth="1"/>
    <col min="4097" max="4097" width="29" customWidth="1"/>
    <col min="4098" max="4098" width="17.42578125" customWidth="1"/>
    <col min="4099" max="4099" width="20" customWidth="1"/>
    <col min="4100" max="4101" width="9.140625" customWidth="1"/>
    <col min="4102" max="4102" width="5.5703125" bestFit="1" customWidth="1"/>
    <col min="4353" max="4353" width="29" customWidth="1"/>
    <col min="4354" max="4354" width="17.42578125" customWidth="1"/>
    <col min="4355" max="4355" width="20" customWidth="1"/>
    <col min="4356" max="4357" width="9.140625" customWidth="1"/>
    <col min="4358" max="4358" width="5.5703125" bestFit="1" customWidth="1"/>
    <col min="4609" max="4609" width="29" customWidth="1"/>
    <col min="4610" max="4610" width="17.42578125" customWidth="1"/>
    <col min="4611" max="4611" width="20" customWidth="1"/>
    <col min="4612" max="4613" width="9.140625" customWidth="1"/>
    <col min="4614" max="4614" width="5.5703125" bestFit="1" customWidth="1"/>
    <col min="4865" max="4865" width="29" customWidth="1"/>
    <col min="4866" max="4866" width="17.42578125" customWidth="1"/>
    <col min="4867" max="4867" width="20" customWidth="1"/>
    <col min="4868" max="4869" width="9.140625" customWidth="1"/>
    <col min="4870" max="4870" width="5.5703125" bestFit="1" customWidth="1"/>
    <col min="5121" max="5121" width="29" customWidth="1"/>
    <col min="5122" max="5122" width="17.42578125" customWidth="1"/>
    <col min="5123" max="5123" width="20" customWidth="1"/>
    <col min="5124" max="5125" width="9.140625" customWidth="1"/>
    <col min="5126" max="5126" width="5.5703125" bestFit="1" customWidth="1"/>
    <col min="5377" max="5377" width="29" customWidth="1"/>
    <col min="5378" max="5378" width="17.42578125" customWidth="1"/>
    <col min="5379" max="5379" width="20" customWidth="1"/>
    <col min="5380" max="5381" width="9.140625" customWidth="1"/>
    <col min="5382" max="5382" width="5.5703125" bestFit="1" customWidth="1"/>
    <col min="5633" max="5633" width="29" customWidth="1"/>
    <col min="5634" max="5634" width="17.42578125" customWidth="1"/>
    <col min="5635" max="5635" width="20" customWidth="1"/>
    <col min="5636" max="5637" width="9.140625" customWidth="1"/>
    <col min="5638" max="5638" width="5.5703125" bestFit="1" customWidth="1"/>
    <col min="5889" max="5889" width="29" customWidth="1"/>
    <col min="5890" max="5890" width="17.42578125" customWidth="1"/>
    <col min="5891" max="5891" width="20" customWidth="1"/>
    <col min="5892" max="5893" width="9.140625" customWidth="1"/>
    <col min="5894" max="5894" width="5.5703125" bestFit="1" customWidth="1"/>
    <col min="6145" max="6145" width="29" customWidth="1"/>
    <col min="6146" max="6146" width="17.42578125" customWidth="1"/>
    <col min="6147" max="6147" width="20" customWidth="1"/>
    <col min="6148" max="6149" width="9.140625" customWidth="1"/>
    <col min="6150" max="6150" width="5.5703125" bestFit="1" customWidth="1"/>
    <col min="6401" max="6401" width="29" customWidth="1"/>
    <col min="6402" max="6402" width="17.42578125" customWidth="1"/>
    <col min="6403" max="6403" width="20" customWidth="1"/>
    <col min="6404" max="6405" width="9.140625" customWidth="1"/>
    <col min="6406" max="6406" width="5.5703125" bestFit="1" customWidth="1"/>
    <col min="6657" max="6657" width="29" customWidth="1"/>
    <col min="6658" max="6658" width="17.42578125" customWidth="1"/>
    <col min="6659" max="6659" width="20" customWidth="1"/>
    <col min="6660" max="6661" width="9.140625" customWidth="1"/>
    <col min="6662" max="6662" width="5.5703125" bestFit="1" customWidth="1"/>
    <col min="6913" max="6913" width="29" customWidth="1"/>
    <col min="6914" max="6914" width="17.42578125" customWidth="1"/>
    <col min="6915" max="6915" width="20" customWidth="1"/>
    <col min="6916" max="6917" width="9.140625" customWidth="1"/>
    <col min="6918" max="6918" width="5.5703125" bestFit="1" customWidth="1"/>
    <col min="7169" max="7169" width="29" customWidth="1"/>
    <col min="7170" max="7170" width="17.42578125" customWidth="1"/>
    <col min="7171" max="7171" width="20" customWidth="1"/>
    <col min="7172" max="7173" width="9.140625" customWidth="1"/>
    <col min="7174" max="7174" width="5.5703125" bestFit="1" customWidth="1"/>
    <col min="7425" max="7425" width="29" customWidth="1"/>
    <col min="7426" max="7426" width="17.42578125" customWidth="1"/>
    <col min="7427" max="7427" width="20" customWidth="1"/>
    <col min="7428" max="7429" width="9.140625" customWidth="1"/>
    <col min="7430" max="7430" width="5.5703125" bestFit="1" customWidth="1"/>
    <col min="7681" max="7681" width="29" customWidth="1"/>
    <col min="7682" max="7682" width="17.42578125" customWidth="1"/>
    <col min="7683" max="7683" width="20" customWidth="1"/>
    <col min="7684" max="7685" width="9.140625" customWidth="1"/>
    <col min="7686" max="7686" width="5.5703125" bestFit="1" customWidth="1"/>
    <col min="7937" max="7937" width="29" customWidth="1"/>
    <col min="7938" max="7938" width="17.42578125" customWidth="1"/>
    <col min="7939" max="7939" width="20" customWidth="1"/>
    <col min="7940" max="7941" width="9.140625" customWidth="1"/>
    <col min="7942" max="7942" width="5.5703125" bestFit="1" customWidth="1"/>
    <col min="8193" max="8193" width="29" customWidth="1"/>
    <col min="8194" max="8194" width="17.42578125" customWidth="1"/>
    <col min="8195" max="8195" width="20" customWidth="1"/>
    <col min="8196" max="8197" width="9.140625" customWidth="1"/>
    <col min="8198" max="8198" width="5.5703125" bestFit="1" customWidth="1"/>
    <col min="8449" max="8449" width="29" customWidth="1"/>
    <col min="8450" max="8450" width="17.42578125" customWidth="1"/>
    <col min="8451" max="8451" width="20" customWidth="1"/>
    <col min="8452" max="8453" width="9.140625" customWidth="1"/>
    <col min="8454" max="8454" width="5.5703125" bestFit="1" customWidth="1"/>
    <col min="8705" max="8705" width="29" customWidth="1"/>
    <col min="8706" max="8706" width="17.42578125" customWidth="1"/>
    <col min="8707" max="8707" width="20" customWidth="1"/>
    <col min="8708" max="8709" width="9.140625" customWidth="1"/>
    <col min="8710" max="8710" width="5.5703125" bestFit="1" customWidth="1"/>
    <col min="8961" max="8961" width="29" customWidth="1"/>
    <col min="8962" max="8962" width="17.42578125" customWidth="1"/>
    <col min="8963" max="8963" width="20" customWidth="1"/>
    <col min="8964" max="8965" width="9.140625" customWidth="1"/>
    <col min="8966" max="8966" width="5.5703125" bestFit="1" customWidth="1"/>
    <col min="9217" max="9217" width="29" customWidth="1"/>
    <col min="9218" max="9218" width="17.42578125" customWidth="1"/>
    <col min="9219" max="9219" width="20" customWidth="1"/>
    <col min="9220" max="9221" width="9.140625" customWidth="1"/>
    <col min="9222" max="9222" width="5.5703125" bestFit="1" customWidth="1"/>
    <col min="9473" max="9473" width="29" customWidth="1"/>
    <col min="9474" max="9474" width="17.42578125" customWidth="1"/>
    <col min="9475" max="9475" width="20" customWidth="1"/>
    <col min="9476" max="9477" width="9.140625" customWidth="1"/>
    <col min="9478" max="9478" width="5.5703125" bestFit="1" customWidth="1"/>
    <col min="9729" max="9729" width="29" customWidth="1"/>
    <col min="9730" max="9730" width="17.42578125" customWidth="1"/>
    <col min="9731" max="9731" width="20" customWidth="1"/>
    <col min="9732" max="9733" width="9.140625" customWidth="1"/>
    <col min="9734" max="9734" width="5.5703125" bestFit="1" customWidth="1"/>
    <col min="9985" max="9985" width="29" customWidth="1"/>
    <col min="9986" max="9986" width="17.42578125" customWidth="1"/>
    <col min="9987" max="9987" width="20" customWidth="1"/>
    <col min="9988" max="9989" width="9.140625" customWidth="1"/>
    <col min="9990" max="9990" width="5.5703125" bestFit="1" customWidth="1"/>
    <col min="10241" max="10241" width="29" customWidth="1"/>
    <col min="10242" max="10242" width="17.42578125" customWidth="1"/>
    <col min="10243" max="10243" width="20" customWidth="1"/>
    <col min="10244" max="10245" width="9.140625" customWidth="1"/>
    <col min="10246" max="10246" width="5.5703125" bestFit="1" customWidth="1"/>
    <col min="10497" max="10497" width="29" customWidth="1"/>
    <col min="10498" max="10498" width="17.42578125" customWidth="1"/>
    <col min="10499" max="10499" width="20" customWidth="1"/>
    <col min="10500" max="10501" width="9.140625" customWidth="1"/>
    <col min="10502" max="10502" width="5.5703125" bestFit="1" customWidth="1"/>
    <col min="10753" max="10753" width="29" customWidth="1"/>
    <col min="10754" max="10754" width="17.42578125" customWidth="1"/>
    <col min="10755" max="10755" width="20" customWidth="1"/>
    <col min="10756" max="10757" width="9.140625" customWidth="1"/>
    <col min="10758" max="10758" width="5.5703125" bestFit="1" customWidth="1"/>
    <col min="11009" max="11009" width="29" customWidth="1"/>
    <col min="11010" max="11010" width="17.42578125" customWidth="1"/>
    <col min="11011" max="11011" width="20" customWidth="1"/>
    <col min="11012" max="11013" width="9.140625" customWidth="1"/>
    <col min="11014" max="11014" width="5.5703125" bestFit="1" customWidth="1"/>
    <col min="11265" max="11265" width="29" customWidth="1"/>
    <col min="11266" max="11266" width="17.42578125" customWidth="1"/>
    <col min="11267" max="11267" width="20" customWidth="1"/>
    <col min="11268" max="11269" width="9.140625" customWidth="1"/>
    <col min="11270" max="11270" width="5.5703125" bestFit="1" customWidth="1"/>
    <col min="11521" max="11521" width="29" customWidth="1"/>
    <col min="11522" max="11522" width="17.42578125" customWidth="1"/>
    <col min="11523" max="11523" width="20" customWidth="1"/>
    <col min="11524" max="11525" width="9.140625" customWidth="1"/>
    <col min="11526" max="11526" width="5.5703125" bestFit="1" customWidth="1"/>
    <col min="11777" max="11777" width="29" customWidth="1"/>
    <col min="11778" max="11778" width="17.42578125" customWidth="1"/>
    <col min="11779" max="11779" width="20" customWidth="1"/>
    <col min="11780" max="11781" width="9.140625" customWidth="1"/>
    <col min="11782" max="11782" width="5.5703125" bestFit="1" customWidth="1"/>
    <col min="12033" max="12033" width="29" customWidth="1"/>
    <col min="12034" max="12034" width="17.42578125" customWidth="1"/>
    <col min="12035" max="12035" width="20" customWidth="1"/>
    <col min="12036" max="12037" width="9.140625" customWidth="1"/>
    <col min="12038" max="12038" width="5.5703125" bestFit="1" customWidth="1"/>
    <col min="12289" max="12289" width="29" customWidth="1"/>
    <col min="12290" max="12290" width="17.42578125" customWidth="1"/>
    <col min="12291" max="12291" width="20" customWidth="1"/>
    <col min="12292" max="12293" width="9.140625" customWidth="1"/>
    <col min="12294" max="12294" width="5.5703125" bestFit="1" customWidth="1"/>
    <col min="12545" max="12545" width="29" customWidth="1"/>
    <col min="12546" max="12546" width="17.42578125" customWidth="1"/>
    <col min="12547" max="12547" width="20" customWidth="1"/>
    <col min="12548" max="12549" width="9.140625" customWidth="1"/>
    <col min="12550" max="12550" width="5.5703125" bestFit="1" customWidth="1"/>
    <col min="12801" max="12801" width="29" customWidth="1"/>
    <col min="12802" max="12802" width="17.42578125" customWidth="1"/>
    <col min="12803" max="12803" width="20" customWidth="1"/>
    <col min="12804" max="12805" width="9.140625" customWidth="1"/>
    <col min="12806" max="12806" width="5.5703125" bestFit="1" customWidth="1"/>
    <col min="13057" max="13057" width="29" customWidth="1"/>
    <col min="13058" max="13058" width="17.42578125" customWidth="1"/>
    <col min="13059" max="13059" width="20" customWidth="1"/>
    <col min="13060" max="13061" width="9.140625" customWidth="1"/>
    <col min="13062" max="13062" width="5.5703125" bestFit="1" customWidth="1"/>
    <col min="13313" max="13313" width="29" customWidth="1"/>
    <col min="13314" max="13314" width="17.42578125" customWidth="1"/>
    <col min="13315" max="13315" width="20" customWidth="1"/>
    <col min="13316" max="13317" width="9.140625" customWidth="1"/>
    <col min="13318" max="13318" width="5.5703125" bestFit="1" customWidth="1"/>
    <col min="13569" max="13569" width="29" customWidth="1"/>
    <col min="13570" max="13570" width="17.42578125" customWidth="1"/>
    <col min="13571" max="13571" width="20" customWidth="1"/>
    <col min="13572" max="13573" width="9.140625" customWidth="1"/>
    <col min="13574" max="13574" width="5.5703125" bestFit="1" customWidth="1"/>
    <col min="13825" max="13825" width="29" customWidth="1"/>
    <col min="13826" max="13826" width="17.42578125" customWidth="1"/>
    <col min="13827" max="13827" width="20" customWidth="1"/>
    <col min="13828" max="13829" width="9.140625" customWidth="1"/>
    <col min="13830" max="13830" width="5.5703125" bestFit="1" customWidth="1"/>
    <col min="14081" max="14081" width="29" customWidth="1"/>
    <col min="14082" max="14082" width="17.42578125" customWidth="1"/>
    <col min="14083" max="14083" width="20" customWidth="1"/>
    <col min="14084" max="14085" width="9.140625" customWidth="1"/>
    <col min="14086" max="14086" width="5.5703125" bestFit="1" customWidth="1"/>
    <col min="14337" max="14337" width="29" customWidth="1"/>
    <col min="14338" max="14338" width="17.42578125" customWidth="1"/>
    <col min="14339" max="14339" width="20" customWidth="1"/>
    <col min="14340" max="14341" width="9.140625" customWidth="1"/>
    <col min="14342" max="14342" width="5.5703125" bestFit="1" customWidth="1"/>
    <col min="14593" max="14593" width="29" customWidth="1"/>
    <col min="14594" max="14594" width="17.42578125" customWidth="1"/>
    <col min="14595" max="14595" width="20" customWidth="1"/>
    <col min="14596" max="14597" width="9.140625" customWidth="1"/>
    <col min="14598" max="14598" width="5.5703125" bestFit="1" customWidth="1"/>
    <col min="14849" max="14849" width="29" customWidth="1"/>
    <col min="14850" max="14850" width="17.42578125" customWidth="1"/>
    <col min="14851" max="14851" width="20" customWidth="1"/>
    <col min="14852" max="14853" width="9.140625" customWidth="1"/>
    <col min="14854" max="14854" width="5.5703125" bestFit="1" customWidth="1"/>
    <col min="15105" max="15105" width="29" customWidth="1"/>
    <col min="15106" max="15106" width="17.42578125" customWidth="1"/>
    <col min="15107" max="15107" width="20" customWidth="1"/>
    <col min="15108" max="15109" width="9.140625" customWidth="1"/>
    <col min="15110" max="15110" width="5.5703125" bestFit="1" customWidth="1"/>
    <col min="15361" max="15361" width="29" customWidth="1"/>
    <col min="15362" max="15362" width="17.42578125" customWidth="1"/>
    <col min="15363" max="15363" width="20" customWidth="1"/>
    <col min="15364" max="15365" width="9.140625" customWidth="1"/>
    <col min="15366" max="15366" width="5.5703125" bestFit="1" customWidth="1"/>
    <col min="15617" max="15617" width="29" customWidth="1"/>
    <col min="15618" max="15618" width="17.42578125" customWidth="1"/>
    <col min="15619" max="15619" width="20" customWidth="1"/>
    <col min="15620" max="15621" width="9.140625" customWidth="1"/>
    <col min="15622" max="15622" width="5.5703125" bestFit="1" customWidth="1"/>
    <col min="15873" max="15873" width="29" customWidth="1"/>
    <col min="15874" max="15874" width="17.42578125" customWidth="1"/>
    <col min="15875" max="15875" width="20" customWidth="1"/>
    <col min="15876" max="15877" width="9.140625" customWidth="1"/>
    <col min="15878" max="15878" width="5.5703125" bestFit="1" customWidth="1"/>
    <col min="16129" max="16129" width="29" customWidth="1"/>
    <col min="16130" max="16130" width="17.42578125" customWidth="1"/>
    <col min="16131" max="16131" width="20" customWidth="1"/>
    <col min="16132" max="16133" width="9.140625" customWidth="1"/>
    <col min="16134" max="16134" width="5.5703125" bestFit="1" customWidth="1"/>
  </cols>
  <sheetData>
    <row r="3" spans="1:6" x14ac:dyDescent="0.2">
      <c r="A3" s="7" t="s">
        <v>101</v>
      </c>
      <c r="B3" s="62"/>
      <c r="C3" s="62"/>
      <c r="D3" s="62"/>
    </row>
    <row r="4" spans="1:6" x14ac:dyDescent="0.2">
      <c r="A4" s="64" t="s">
        <v>102</v>
      </c>
      <c r="B4" s="122" t="s">
        <v>103</v>
      </c>
      <c r="C4" s="123"/>
      <c r="D4" s="124"/>
    </row>
    <row r="5" spans="1:6" x14ac:dyDescent="0.2">
      <c r="A5" s="64" t="s">
        <v>104</v>
      </c>
      <c r="B5" s="125" t="str">
        <f>INDEX($C$10:$C$108,MATCH(B4:D4,B10:B108,0))</f>
        <v>Unspecified Region</v>
      </c>
      <c r="C5" s="126"/>
      <c r="D5" s="127"/>
    </row>
    <row r="6" spans="1:6" ht="16.5" customHeight="1" x14ac:dyDescent="0.2"/>
    <row r="7" spans="1:6" hidden="1" x14ac:dyDescent="0.2">
      <c r="A7" t="s">
        <v>105</v>
      </c>
      <c r="B7" t="str">
        <f>INDEX($D$10:$D$108,MATCH(B4:D4,B10:B108,0))</f>
        <v>-</v>
      </c>
    </row>
    <row r="8" spans="1:6" hidden="1" x14ac:dyDescent="0.2"/>
    <row r="9" spans="1:6" ht="15" hidden="1" x14ac:dyDescent="0.2">
      <c r="B9" s="65" t="s">
        <v>106</v>
      </c>
      <c r="C9" s="65" t="s">
        <v>107</v>
      </c>
      <c r="D9" s="66" t="s">
        <v>105</v>
      </c>
      <c r="F9"/>
    </row>
    <row r="10" spans="1:6" ht="15" hidden="1" x14ac:dyDescent="0.2">
      <c r="B10" s="67" t="s">
        <v>103</v>
      </c>
      <c r="C10" s="67" t="s">
        <v>108</v>
      </c>
      <c r="D10" s="68" t="s">
        <v>109</v>
      </c>
      <c r="F10"/>
    </row>
    <row r="11" spans="1:6" ht="15" hidden="1" x14ac:dyDescent="0.2">
      <c r="B11" s="69" t="s">
        <v>110</v>
      </c>
      <c r="C11" s="69" t="s">
        <v>111</v>
      </c>
      <c r="D11" s="70">
        <v>0.94899999999999995</v>
      </c>
      <c r="F11"/>
    </row>
    <row r="12" spans="1:6" ht="15" hidden="1" x14ac:dyDescent="0.2">
      <c r="B12" s="69" t="s">
        <v>112</v>
      </c>
      <c r="C12" s="69" t="s">
        <v>113</v>
      </c>
      <c r="D12" s="70">
        <v>1.022</v>
      </c>
      <c r="F12"/>
    </row>
    <row r="13" spans="1:6" ht="15" hidden="1" x14ac:dyDescent="0.2">
      <c r="B13" s="69" t="s">
        <v>114</v>
      </c>
      <c r="C13" s="69" t="s">
        <v>115</v>
      </c>
      <c r="D13" s="70">
        <v>0.99299999999999999</v>
      </c>
      <c r="F13"/>
    </row>
    <row r="14" spans="1:6" ht="15" hidden="1" x14ac:dyDescent="0.2">
      <c r="B14" s="69" t="s">
        <v>116</v>
      </c>
      <c r="C14" s="69" t="s">
        <v>115</v>
      </c>
      <c r="D14" s="70">
        <v>0.99299999999999999</v>
      </c>
      <c r="F14"/>
    </row>
    <row r="15" spans="1:6" ht="15" hidden="1" x14ac:dyDescent="0.2">
      <c r="B15" s="69" t="s">
        <v>117</v>
      </c>
      <c r="C15" s="69" t="s">
        <v>118</v>
      </c>
      <c r="D15" s="70">
        <v>0.92200000000000004</v>
      </c>
      <c r="F15"/>
    </row>
    <row r="16" spans="1:6" ht="15" hidden="1" x14ac:dyDescent="0.2">
      <c r="B16" s="69" t="s">
        <v>119</v>
      </c>
      <c r="C16" s="71" t="s">
        <v>120</v>
      </c>
      <c r="D16" s="70">
        <v>0.95399999999999996</v>
      </c>
      <c r="F16"/>
    </row>
    <row r="17" spans="2:6" ht="15" hidden="1" x14ac:dyDescent="0.2">
      <c r="B17" s="69" t="s">
        <v>121</v>
      </c>
      <c r="C17" s="69" t="s">
        <v>122</v>
      </c>
      <c r="D17" s="70">
        <v>1.0580000000000001</v>
      </c>
      <c r="F17"/>
    </row>
    <row r="18" spans="2:6" ht="15" hidden="1" x14ac:dyDescent="0.2">
      <c r="B18" s="69" t="s">
        <v>123</v>
      </c>
      <c r="C18" s="71" t="s">
        <v>124</v>
      </c>
      <c r="D18" s="70">
        <v>0.95299999999999996</v>
      </c>
      <c r="F18"/>
    </row>
    <row r="19" spans="2:6" ht="15" hidden="1" x14ac:dyDescent="0.2">
      <c r="B19" s="69" t="s">
        <v>125</v>
      </c>
      <c r="C19" s="71" t="s">
        <v>126</v>
      </c>
      <c r="D19" s="70">
        <v>0.94099999999999995</v>
      </c>
      <c r="F19"/>
    </row>
    <row r="20" spans="2:6" ht="15" hidden="1" x14ac:dyDescent="0.2">
      <c r="B20" s="69" t="s">
        <v>127</v>
      </c>
      <c r="C20" s="69" t="s">
        <v>113</v>
      </c>
      <c r="D20" s="70">
        <v>1.022</v>
      </c>
      <c r="F20"/>
    </row>
    <row r="21" spans="2:6" ht="15" hidden="1" x14ac:dyDescent="0.2">
      <c r="B21" s="69" t="s">
        <v>128</v>
      </c>
      <c r="C21" s="69" t="s">
        <v>115</v>
      </c>
      <c r="D21" s="70">
        <v>0.99299999999999999</v>
      </c>
      <c r="F21"/>
    </row>
    <row r="22" spans="2:6" ht="15" hidden="1" x14ac:dyDescent="0.2">
      <c r="B22" s="69" t="s">
        <v>129</v>
      </c>
      <c r="C22" s="71" t="s">
        <v>120</v>
      </c>
      <c r="D22" s="70">
        <v>0.95399999999999996</v>
      </c>
      <c r="F22"/>
    </row>
    <row r="23" spans="2:6" ht="15" hidden="1" x14ac:dyDescent="0.2">
      <c r="B23" s="69" t="s">
        <v>130</v>
      </c>
      <c r="C23" s="71" t="s">
        <v>113</v>
      </c>
      <c r="D23" s="70">
        <v>1.022</v>
      </c>
      <c r="F23"/>
    </row>
    <row r="24" spans="2:6" ht="15" hidden="1" x14ac:dyDescent="0.2">
      <c r="B24" s="69" t="s">
        <v>131</v>
      </c>
      <c r="C24" s="71" t="s">
        <v>132</v>
      </c>
      <c r="D24" s="70">
        <v>1.018</v>
      </c>
      <c r="F24"/>
    </row>
    <row r="25" spans="2:6" ht="15" hidden="1" x14ac:dyDescent="0.2">
      <c r="B25" s="69" t="s">
        <v>133</v>
      </c>
      <c r="C25" s="69" t="s">
        <v>115</v>
      </c>
      <c r="D25" s="70">
        <v>0.99299999999999999</v>
      </c>
      <c r="F25"/>
    </row>
    <row r="26" spans="2:6" ht="15" hidden="1" x14ac:dyDescent="0.2">
      <c r="B26" s="69" t="s">
        <v>134</v>
      </c>
      <c r="C26" s="71" t="s">
        <v>111</v>
      </c>
      <c r="D26" s="70">
        <v>0.94899999999999995</v>
      </c>
      <c r="F26"/>
    </row>
    <row r="27" spans="2:6" ht="15" hidden="1" x14ac:dyDescent="0.2">
      <c r="B27" s="69" t="s">
        <v>135</v>
      </c>
      <c r="C27" s="71" t="s">
        <v>120</v>
      </c>
      <c r="D27" s="70">
        <v>0.95399999999999996</v>
      </c>
      <c r="F27"/>
    </row>
    <row r="28" spans="2:6" ht="15" hidden="1" x14ac:dyDescent="0.2">
      <c r="B28" s="69" t="s">
        <v>136</v>
      </c>
      <c r="C28" s="69" t="s">
        <v>115</v>
      </c>
      <c r="D28" s="70">
        <v>0.99299999999999999</v>
      </c>
      <c r="F28"/>
    </row>
    <row r="29" spans="2:6" ht="15" hidden="1" x14ac:dyDescent="0.2">
      <c r="B29" s="69" t="s">
        <v>137</v>
      </c>
      <c r="C29" s="69" t="s">
        <v>113</v>
      </c>
      <c r="D29" s="70">
        <v>1.022</v>
      </c>
      <c r="F29"/>
    </row>
    <row r="30" spans="2:6" ht="15" hidden="1" x14ac:dyDescent="0.2">
      <c r="B30" s="69" t="s">
        <v>138</v>
      </c>
      <c r="C30" s="71" t="s">
        <v>139</v>
      </c>
      <c r="D30" s="70">
        <v>1.02</v>
      </c>
      <c r="F30"/>
    </row>
    <row r="31" spans="2:6" ht="15" hidden="1" x14ac:dyDescent="0.2">
      <c r="B31" s="69" t="s">
        <v>140</v>
      </c>
      <c r="C31" s="69" t="s">
        <v>115</v>
      </c>
      <c r="D31" s="70">
        <v>0.99299999999999999</v>
      </c>
      <c r="F31"/>
    </row>
    <row r="32" spans="2:6" ht="15" hidden="1" x14ac:dyDescent="0.2">
      <c r="B32" s="69" t="s">
        <v>141</v>
      </c>
      <c r="C32" s="71" t="s">
        <v>124</v>
      </c>
      <c r="D32" s="70">
        <v>0.95299999999999996</v>
      </c>
      <c r="F32"/>
    </row>
    <row r="33" spans="2:6" ht="15" hidden="1" x14ac:dyDescent="0.2">
      <c r="B33" s="69" t="s">
        <v>142</v>
      </c>
      <c r="C33" s="71" t="s">
        <v>139</v>
      </c>
      <c r="D33" s="70">
        <v>1.02</v>
      </c>
      <c r="F33"/>
    </row>
    <row r="34" spans="2:6" ht="15" hidden="1" x14ac:dyDescent="0.2">
      <c r="B34" s="69" t="s">
        <v>143</v>
      </c>
      <c r="C34" s="71" t="s">
        <v>124</v>
      </c>
      <c r="D34" s="70">
        <v>0.95299999999999996</v>
      </c>
      <c r="F34"/>
    </row>
    <row r="35" spans="2:6" ht="15" hidden="1" x14ac:dyDescent="0.2">
      <c r="B35" s="69" t="s">
        <v>144</v>
      </c>
      <c r="C35" s="71" t="s">
        <v>124</v>
      </c>
      <c r="D35" s="70">
        <v>0.95299999999999996</v>
      </c>
      <c r="F35"/>
    </row>
    <row r="36" spans="2:6" ht="15" hidden="1" x14ac:dyDescent="0.2">
      <c r="B36" s="69" t="s">
        <v>145</v>
      </c>
      <c r="C36" s="69" t="s">
        <v>115</v>
      </c>
      <c r="D36" s="70">
        <v>0.99299999999999999</v>
      </c>
      <c r="F36"/>
    </row>
    <row r="37" spans="2:6" ht="15" hidden="1" x14ac:dyDescent="0.2">
      <c r="B37" s="69" t="s">
        <v>146</v>
      </c>
      <c r="C37" s="69" t="s">
        <v>113</v>
      </c>
      <c r="D37" s="70">
        <v>1.022</v>
      </c>
      <c r="F37"/>
    </row>
    <row r="38" spans="2:6" ht="15" hidden="1" x14ac:dyDescent="0.2">
      <c r="B38" s="69" t="s">
        <v>147</v>
      </c>
      <c r="C38" s="71" t="s">
        <v>148</v>
      </c>
      <c r="D38" s="70">
        <v>1.0229999999999999</v>
      </c>
      <c r="F38"/>
    </row>
    <row r="39" spans="2:6" ht="15" hidden="1" x14ac:dyDescent="0.2">
      <c r="B39" s="69" t="s">
        <v>149</v>
      </c>
      <c r="C39" s="69" t="s">
        <v>115</v>
      </c>
      <c r="D39" s="70">
        <v>0.99299999999999999</v>
      </c>
      <c r="F39"/>
    </row>
    <row r="40" spans="2:6" ht="15" hidden="1" x14ac:dyDescent="0.2">
      <c r="B40" s="69" t="s">
        <v>150</v>
      </c>
      <c r="C40" s="71" t="s">
        <v>113</v>
      </c>
      <c r="D40" s="70">
        <v>1.022</v>
      </c>
      <c r="F40"/>
    </row>
    <row r="41" spans="2:6" ht="15" hidden="1" x14ac:dyDescent="0.2">
      <c r="B41" s="69" t="s">
        <v>151</v>
      </c>
      <c r="C41" s="71" t="s">
        <v>111</v>
      </c>
      <c r="D41" s="70">
        <v>0.94899999999999995</v>
      </c>
      <c r="F41"/>
    </row>
    <row r="42" spans="2:6" ht="15" hidden="1" x14ac:dyDescent="0.2">
      <c r="B42" s="69" t="s">
        <v>152</v>
      </c>
      <c r="C42" s="71" t="s">
        <v>120</v>
      </c>
      <c r="D42" s="70">
        <v>0.95399999999999996</v>
      </c>
      <c r="F42"/>
    </row>
    <row r="43" spans="2:6" ht="15" hidden="1" x14ac:dyDescent="0.2">
      <c r="B43" s="69" t="s">
        <v>153</v>
      </c>
      <c r="C43" s="71" t="s">
        <v>111</v>
      </c>
      <c r="D43" s="70">
        <v>0.94899999999999995</v>
      </c>
      <c r="F43"/>
    </row>
    <row r="44" spans="2:6" ht="15" hidden="1" x14ac:dyDescent="0.2">
      <c r="B44" s="69" t="s">
        <v>154</v>
      </c>
      <c r="C44" s="71" t="s">
        <v>120</v>
      </c>
      <c r="D44" s="70">
        <v>0.95399999999999996</v>
      </c>
      <c r="F44"/>
    </row>
    <row r="45" spans="2:6" ht="15" hidden="1" x14ac:dyDescent="0.2">
      <c r="B45" s="69" t="s">
        <v>155</v>
      </c>
      <c r="C45" s="69" t="s">
        <v>115</v>
      </c>
      <c r="D45" s="70">
        <v>0.99299999999999999</v>
      </c>
      <c r="F45"/>
    </row>
    <row r="46" spans="2:6" ht="15" hidden="1" x14ac:dyDescent="0.2">
      <c r="B46" s="69" t="s">
        <v>156</v>
      </c>
      <c r="C46" s="71" t="s">
        <v>111</v>
      </c>
      <c r="D46" s="70">
        <v>0.94899999999999995</v>
      </c>
      <c r="F46"/>
    </row>
    <row r="47" spans="2:6" ht="15" hidden="1" x14ac:dyDescent="0.2">
      <c r="B47" s="69" t="s">
        <v>157</v>
      </c>
      <c r="C47" s="71" t="s">
        <v>120</v>
      </c>
      <c r="D47" s="70">
        <v>0.95399999999999996</v>
      </c>
      <c r="F47"/>
    </row>
    <row r="48" spans="2:6" ht="15" hidden="1" x14ac:dyDescent="0.2">
      <c r="B48" s="69" t="s">
        <v>158</v>
      </c>
      <c r="C48" s="71" t="s">
        <v>111</v>
      </c>
      <c r="D48" s="70">
        <v>0.94899999999999995</v>
      </c>
      <c r="F48"/>
    </row>
    <row r="49" spans="2:6" ht="15" hidden="1" x14ac:dyDescent="0.2">
      <c r="B49" s="69" t="s">
        <v>159</v>
      </c>
      <c r="C49" s="69" t="s">
        <v>115</v>
      </c>
      <c r="D49" s="70">
        <v>0.99299999999999999</v>
      </c>
      <c r="F49"/>
    </row>
    <row r="50" spans="2:6" ht="15" hidden="1" x14ac:dyDescent="0.2">
      <c r="B50" s="69" t="s">
        <v>160</v>
      </c>
      <c r="C50" s="71" t="s">
        <v>113</v>
      </c>
      <c r="D50" s="70">
        <v>1.022</v>
      </c>
      <c r="F50"/>
    </row>
    <row r="51" spans="2:6" ht="15" hidden="1" x14ac:dyDescent="0.2">
      <c r="B51" s="69" t="s">
        <v>161</v>
      </c>
      <c r="C51" s="71" t="s">
        <v>120</v>
      </c>
      <c r="D51" s="70">
        <v>0.95399999999999996</v>
      </c>
      <c r="F51"/>
    </row>
    <row r="52" spans="2:6" ht="15" hidden="1" x14ac:dyDescent="0.2">
      <c r="B52" s="69" t="s">
        <v>162</v>
      </c>
      <c r="C52" s="71" t="s">
        <v>120</v>
      </c>
      <c r="D52" s="70">
        <v>0.95399999999999996</v>
      </c>
      <c r="F52"/>
    </row>
    <row r="53" spans="2:6" ht="15" hidden="1" x14ac:dyDescent="0.2">
      <c r="B53" s="69" t="s">
        <v>166</v>
      </c>
      <c r="C53" s="71" t="s">
        <v>120</v>
      </c>
      <c r="D53" s="70">
        <v>0.95399999999999996</v>
      </c>
      <c r="F53"/>
    </row>
    <row r="54" spans="2:6" ht="15" hidden="1" x14ac:dyDescent="0.2">
      <c r="B54" s="69" t="s">
        <v>163</v>
      </c>
      <c r="C54" s="69" t="s">
        <v>115</v>
      </c>
      <c r="D54" s="70">
        <v>0.99299999999999999</v>
      </c>
      <c r="F54"/>
    </row>
    <row r="55" spans="2:6" ht="15" hidden="1" x14ac:dyDescent="0.2">
      <c r="B55" s="69" t="s">
        <v>164</v>
      </c>
      <c r="C55" s="69" t="s">
        <v>115</v>
      </c>
      <c r="D55" s="70">
        <v>0.99299999999999999</v>
      </c>
      <c r="F55"/>
    </row>
    <row r="56" spans="2:6" ht="15" hidden="1" x14ac:dyDescent="0.2">
      <c r="B56" s="69" t="s">
        <v>165</v>
      </c>
      <c r="C56" s="71" t="s">
        <v>124</v>
      </c>
      <c r="D56" s="70">
        <v>0.95299999999999996</v>
      </c>
      <c r="F56"/>
    </row>
    <row r="57" spans="2:6" ht="15" hidden="1" x14ac:dyDescent="0.2">
      <c r="B57" s="69" t="s">
        <v>167</v>
      </c>
      <c r="C57" s="71" t="s">
        <v>120</v>
      </c>
      <c r="D57" s="70">
        <v>0.95399999999999996</v>
      </c>
      <c r="F57"/>
    </row>
    <row r="58" spans="2:6" ht="15" hidden="1" x14ac:dyDescent="0.2">
      <c r="B58" s="69" t="s">
        <v>168</v>
      </c>
      <c r="C58" s="71" t="s">
        <v>113</v>
      </c>
      <c r="D58" s="70">
        <v>1.022</v>
      </c>
      <c r="F58"/>
    </row>
    <row r="59" spans="2:6" ht="15" hidden="1" x14ac:dyDescent="0.2">
      <c r="B59" s="69" t="s">
        <v>169</v>
      </c>
      <c r="C59" s="69" t="s">
        <v>115</v>
      </c>
      <c r="D59" s="70">
        <v>0.99299999999999999</v>
      </c>
      <c r="F59"/>
    </row>
    <row r="60" spans="2:6" ht="15" hidden="1" x14ac:dyDescent="0.2">
      <c r="B60" s="69" t="s">
        <v>170</v>
      </c>
      <c r="C60" s="71" t="s">
        <v>124</v>
      </c>
      <c r="D60" s="70">
        <v>0.95299999999999996</v>
      </c>
      <c r="F60"/>
    </row>
    <row r="61" spans="2:6" ht="15" hidden="1" x14ac:dyDescent="0.2">
      <c r="B61" s="69" t="s">
        <v>171</v>
      </c>
      <c r="C61" s="71" t="s">
        <v>120</v>
      </c>
      <c r="D61" s="70">
        <v>0.95399999999999996</v>
      </c>
      <c r="F61"/>
    </row>
    <row r="62" spans="2:6" ht="15" hidden="1" x14ac:dyDescent="0.2">
      <c r="B62" s="69" t="s">
        <v>172</v>
      </c>
      <c r="C62" s="71" t="s">
        <v>122</v>
      </c>
      <c r="D62" s="70">
        <v>1.0580000000000001</v>
      </c>
      <c r="F62"/>
    </row>
    <row r="63" spans="2:6" ht="15" hidden="1" x14ac:dyDescent="0.2">
      <c r="B63" s="69" t="s">
        <v>173</v>
      </c>
      <c r="C63" s="71" t="s">
        <v>120</v>
      </c>
      <c r="D63" s="70">
        <v>0.95399999999999996</v>
      </c>
      <c r="F63"/>
    </row>
    <row r="64" spans="2:6" ht="15" hidden="1" x14ac:dyDescent="0.2">
      <c r="B64" s="69" t="s">
        <v>174</v>
      </c>
      <c r="C64" s="69" t="s">
        <v>115</v>
      </c>
      <c r="D64" s="70">
        <v>0.99299999999999999</v>
      </c>
      <c r="F64"/>
    </row>
    <row r="65" spans="2:6" ht="15" hidden="1" x14ac:dyDescent="0.2">
      <c r="B65" s="69" t="s">
        <v>175</v>
      </c>
      <c r="C65" s="71" t="s">
        <v>139</v>
      </c>
      <c r="D65" s="70">
        <v>1.02</v>
      </c>
      <c r="F65"/>
    </row>
    <row r="66" spans="2:6" ht="15" hidden="1" x14ac:dyDescent="0.2">
      <c r="B66" s="69" t="s">
        <v>176</v>
      </c>
      <c r="C66" s="69" t="s">
        <v>115</v>
      </c>
      <c r="D66" s="70">
        <v>0.99299999999999999</v>
      </c>
      <c r="F66"/>
    </row>
    <row r="67" spans="2:6" ht="15" hidden="1" x14ac:dyDescent="0.2">
      <c r="B67" s="69" t="s">
        <v>177</v>
      </c>
      <c r="C67" s="69" t="s">
        <v>115</v>
      </c>
      <c r="D67" s="70">
        <v>0.99299999999999999</v>
      </c>
      <c r="F67"/>
    </row>
    <row r="68" spans="2:6" ht="15" hidden="1" x14ac:dyDescent="0.2">
      <c r="B68" s="69" t="s">
        <v>178</v>
      </c>
      <c r="C68" s="71" t="s">
        <v>111</v>
      </c>
      <c r="D68" s="70">
        <v>0.94899999999999995</v>
      </c>
      <c r="F68"/>
    </row>
    <row r="69" spans="2:6" ht="15" hidden="1" x14ac:dyDescent="0.2">
      <c r="B69" s="69" t="s">
        <v>179</v>
      </c>
      <c r="C69" s="71" t="s">
        <v>120</v>
      </c>
      <c r="D69" s="70">
        <v>0.95399999999999996</v>
      </c>
      <c r="F69"/>
    </row>
    <row r="70" spans="2:6" ht="15" hidden="1" x14ac:dyDescent="0.2">
      <c r="B70" s="69" t="s">
        <v>180</v>
      </c>
      <c r="C70" s="71" t="s">
        <v>181</v>
      </c>
      <c r="D70" s="70">
        <v>0.96199999999999997</v>
      </c>
      <c r="F70"/>
    </row>
    <row r="71" spans="2:6" ht="15" hidden="1" x14ac:dyDescent="0.2">
      <c r="B71" s="69" t="s">
        <v>182</v>
      </c>
      <c r="C71" s="69" t="s">
        <v>115</v>
      </c>
      <c r="D71" s="70">
        <v>0.99299999999999999</v>
      </c>
      <c r="F71"/>
    </row>
    <row r="72" spans="2:6" ht="15" hidden="1" x14ac:dyDescent="0.2">
      <c r="B72" s="69" t="s">
        <v>183</v>
      </c>
      <c r="C72" s="69" t="s">
        <v>113</v>
      </c>
      <c r="D72" s="70">
        <v>1.022</v>
      </c>
      <c r="F72"/>
    </row>
    <row r="73" spans="2:6" ht="15" hidden="1" x14ac:dyDescent="0.2">
      <c r="B73" s="69" t="s">
        <v>184</v>
      </c>
      <c r="C73" s="69" t="s">
        <v>115</v>
      </c>
      <c r="D73" s="70">
        <v>0.99299999999999999</v>
      </c>
      <c r="F73"/>
    </row>
    <row r="74" spans="2:6" ht="15" hidden="1" x14ac:dyDescent="0.2">
      <c r="B74" s="69" t="s">
        <v>185</v>
      </c>
      <c r="C74" s="71" t="s">
        <v>120</v>
      </c>
      <c r="D74" s="70">
        <v>0.95399999999999996</v>
      </c>
      <c r="F74"/>
    </row>
    <row r="75" spans="2:6" ht="15" hidden="1" x14ac:dyDescent="0.2">
      <c r="B75" s="69" t="s">
        <v>186</v>
      </c>
      <c r="C75" s="71" t="s">
        <v>120</v>
      </c>
      <c r="D75" s="70">
        <v>0.95399999999999996</v>
      </c>
      <c r="F75"/>
    </row>
    <row r="76" spans="2:6" ht="15" hidden="1" x14ac:dyDescent="0.2">
      <c r="B76" s="69" t="s">
        <v>187</v>
      </c>
      <c r="C76" s="71" t="s">
        <v>124</v>
      </c>
      <c r="D76" s="70">
        <v>0.95299999999999996</v>
      </c>
      <c r="F76"/>
    </row>
    <row r="77" spans="2:6" ht="15" hidden="1" x14ac:dyDescent="0.2">
      <c r="B77" s="69" t="s">
        <v>188</v>
      </c>
      <c r="C77" s="71" t="s">
        <v>120</v>
      </c>
      <c r="D77" s="70">
        <v>0.95399999999999996</v>
      </c>
      <c r="F77"/>
    </row>
    <row r="78" spans="2:6" ht="15" hidden="1" x14ac:dyDescent="0.2">
      <c r="B78" s="69" t="s">
        <v>189</v>
      </c>
      <c r="C78" s="69" t="s">
        <v>115</v>
      </c>
      <c r="D78" s="70">
        <v>0.99299999999999999</v>
      </c>
      <c r="F78"/>
    </row>
    <row r="79" spans="2:6" ht="15" hidden="1" x14ac:dyDescent="0.2">
      <c r="B79" s="69" t="s">
        <v>193</v>
      </c>
      <c r="C79" s="71" t="s">
        <v>126</v>
      </c>
      <c r="D79" s="70">
        <v>0.94099999999999995</v>
      </c>
      <c r="F79"/>
    </row>
    <row r="80" spans="2:6" ht="15" hidden="1" x14ac:dyDescent="0.2">
      <c r="B80" s="69" t="s">
        <v>190</v>
      </c>
      <c r="C80" s="69" t="s">
        <v>113</v>
      </c>
      <c r="D80" s="70">
        <v>1.022</v>
      </c>
      <c r="F80"/>
    </row>
    <row r="81" spans="2:6" ht="15" hidden="1" x14ac:dyDescent="0.2">
      <c r="B81" s="69" t="s">
        <v>191</v>
      </c>
      <c r="C81" s="71" t="s">
        <v>113</v>
      </c>
      <c r="D81" s="70">
        <v>1.022</v>
      </c>
      <c r="F81"/>
    </row>
    <row r="82" spans="2:6" ht="15" hidden="1" x14ac:dyDescent="0.2">
      <c r="B82" s="69" t="s">
        <v>192</v>
      </c>
      <c r="C82" s="71" t="s">
        <v>113</v>
      </c>
      <c r="D82" s="70">
        <v>1.022</v>
      </c>
      <c r="F82"/>
    </row>
    <row r="83" spans="2:6" ht="15" hidden="1" x14ac:dyDescent="0.2">
      <c r="B83" s="69" t="s">
        <v>194</v>
      </c>
      <c r="C83" s="71" t="s">
        <v>118</v>
      </c>
      <c r="D83" s="70">
        <v>0.92200000000000004</v>
      </c>
      <c r="F83"/>
    </row>
    <row r="84" spans="2:6" ht="15" hidden="1" x14ac:dyDescent="0.2">
      <c r="B84" s="69" t="s">
        <v>195</v>
      </c>
      <c r="C84" s="71" t="s">
        <v>124</v>
      </c>
      <c r="D84" s="70">
        <v>0.95299999999999996</v>
      </c>
      <c r="F84"/>
    </row>
    <row r="85" spans="2:6" ht="15" hidden="1" x14ac:dyDescent="0.2">
      <c r="B85" s="69" t="s">
        <v>196</v>
      </c>
      <c r="C85" s="69" t="s">
        <v>115</v>
      </c>
      <c r="D85" s="70">
        <v>0.99299999999999999</v>
      </c>
      <c r="F85"/>
    </row>
    <row r="86" spans="2:6" ht="15" hidden="1" x14ac:dyDescent="0.2">
      <c r="B86" s="69" t="s">
        <v>197</v>
      </c>
      <c r="C86" s="71" t="s">
        <v>120</v>
      </c>
      <c r="D86" s="70">
        <v>0.95399999999999996</v>
      </c>
      <c r="F86"/>
    </row>
    <row r="87" spans="2:6" ht="15" hidden="1" x14ac:dyDescent="0.2">
      <c r="B87" s="69" t="s">
        <v>198</v>
      </c>
      <c r="C87" s="69" t="s">
        <v>115</v>
      </c>
      <c r="D87" s="70">
        <v>0.99299999999999999</v>
      </c>
      <c r="F87"/>
    </row>
    <row r="88" spans="2:6" ht="15" hidden="1" x14ac:dyDescent="0.2">
      <c r="B88" s="69" t="s">
        <v>199</v>
      </c>
      <c r="C88" s="69" t="s">
        <v>115</v>
      </c>
      <c r="D88" s="70">
        <v>0.99299999999999999</v>
      </c>
      <c r="F88"/>
    </row>
    <row r="89" spans="2:6" ht="15" hidden="1" x14ac:dyDescent="0.2">
      <c r="B89" s="69" t="s">
        <v>200</v>
      </c>
      <c r="C89" s="71" t="s">
        <v>139</v>
      </c>
      <c r="D89" s="70">
        <v>1.02</v>
      </c>
      <c r="F89"/>
    </row>
    <row r="90" spans="2:6" ht="15" hidden="1" x14ac:dyDescent="0.2">
      <c r="B90" s="69" t="s">
        <v>201</v>
      </c>
      <c r="C90" s="69" t="s">
        <v>115</v>
      </c>
      <c r="D90" s="70">
        <v>0.99299999999999999</v>
      </c>
      <c r="F90"/>
    </row>
    <row r="91" spans="2:6" ht="15" hidden="1" x14ac:dyDescent="0.2">
      <c r="B91" s="69" t="s">
        <v>202</v>
      </c>
      <c r="C91" s="71" t="s">
        <v>124</v>
      </c>
      <c r="D91" s="70">
        <v>0.95299999999999996</v>
      </c>
      <c r="F91"/>
    </row>
    <row r="92" spans="2:6" ht="15" hidden="1" x14ac:dyDescent="0.2">
      <c r="B92" s="69" t="s">
        <v>203</v>
      </c>
      <c r="C92" s="69" t="s">
        <v>113</v>
      </c>
      <c r="D92" s="70">
        <v>1.022</v>
      </c>
      <c r="F92"/>
    </row>
    <row r="93" spans="2:6" ht="15" hidden="1" x14ac:dyDescent="0.2">
      <c r="B93" s="69" t="s">
        <v>204</v>
      </c>
      <c r="C93" s="71" t="s">
        <v>124</v>
      </c>
      <c r="D93" s="70">
        <v>0.95299999999999996</v>
      </c>
      <c r="F93"/>
    </row>
    <row r="94" spans="2:6" ht="15" hidden="1" x14ac:dyDescent="0.2">
      <c r="B94" s="69" t="s">
        <v>205</v>
      </c>
      <c r="C94" s="69" t="s">
        <v>115</v>
      </c>
      <c r="D94" s="70">
        <v>0.99299999999999999</v>
      </c>
      <c r="F94"/>
    </row>
    <row r="95" spans="2:6" ht="15" hidden="1" x14ac:dyDescent="0.2">
      <c r="B95" s="69" t="s">
        <v>206</v>
      </c>
      <c r="C95" s="71" t="s">
        <v>124</v>
      </c>
      <c r="D95" s="70">
        <v>0.95299999999999996</v>
      </c>
      <c r="F95"/>
    </row>
    <row r="96" spans="2:6" ht="15" hidden="1" x14ac:dyDescent="0.2">
      <c r="B96" s="128" t="s">
        <v>207</v>
      </c>
      <c r="C96" s="129" t="s">
        <v>113</v>
      </c>
      <c r="D96" s="130">
        <v>1.022</v>
      </c>
      <c r="F96"/>
    </row>
    <row r="97" spans="2:6" ht="15" hidden="1" x14ac:dyDescent="0.2">
      <c r="B97" s="131" t="s">
        <v>208</v>
      </c>
      <c r="C97" s="132" t="s">
        <v>120</v>
      </c>
      <c r="D97" s="133">
        <v>0.95399999999999996</v>
      </c>
      <c r="F97"/>
    </row>
    <row r="98" spans="2:6" hidden="1" x14ac:dyDescent="0.2">
      <c r="B98" s="134" t="s">
        <v>213</v>
      </c>
      <c r="C98" s="134" t="s">
        <v>115</v>
      </c>
      <c r="D98" s="133">
        <v>0.99299999999999999</v>
      </c>
    </row>
    <row r="99" spans="2:6" hidden="1" x14ac:dyDescent="0.2">
      <c r="B99" s="134" t="s">
        <v>214</v>
      </c>
      <c r="C99" s="134" t="s">
        <v>115</v>
      </c>
      <c r="D99" s="133">
        <v>0.99299999999999999</v>
      </c>
    </row>
    <row r="100" spans="2:6" hidden="1" x14ac:dyDescent="0.2">
      <c r="B100" s="134" t="s">
        <v>215</v>
      </c>
      <c r="C100" s="134" t="s">
        <v>120</v>
      </c>
      <c r="D100" s="133">
        <v>0.95399999999999996</v>
      </c>
    </row>
    <row r="101" spans="2:6" hidden="1" x14ac:dyDescent="0.2">
      <c r="B101" s="134" t="s">
        <v>216</v>
      </c>
      <c r="C101" s="134" t="s">
        <v>113</v>
      </c>
      <c r="D101" s="133">
        <v>1.022</v>
      </c>
    </row>
    <row r="102" spans="2:6" hidden="1" x14ac:dyDescent="0.2">
      <c r="B102" s="134" t="s">
        <v>217</v>
      </c>
      <c r="C102" s="134" t="s">
        <v>120</v>
      </c>
      <c r="D102" s="133">
        <v>0.95399999999999996</v>
      </c>
    </row>
    <row r="103" spans="2:6" hidden="1" x14ac:dyDescent="0.2">
      <c r="B103" s="134" t="s">
        <v>218</v>
      </c>
      <c r="C103" s="134" t="s">
        <v>113</v>
      </c>
      <c r="D103" s="133">
        <v>1.022</v>
      </c>
    </row>
    <row r="104" spans="2:6" hidden="1" x14ac:dyDescent="0.2">
      <c r="B104" s="134" t="s">
        <v>219</v>
      </c>
      <c r="C104" s="134" t="s">
        <v>111</v>
      </c>
      <c r="D104" s="133">
        <v>0.94899999999999995</v>
      </c>
    </row>
    <row r="105" spans="2:6" hidden="1" x14ac:dyDescent="0.2">
      <c r="B105" s="134" t="s">
        <v>220</v>
      </c>
      <c r="C105" s="134" t="s">
        <v>126</v>
      </c>
      <c r="D105" s="133">
        <v>0.94099999999999995</v>
      </c>
    </row>
    <row r="106" spans="2:6" hidden="1" x14ac:dyDescent="0.2">
      <c r="B106" s="134" t="s">
        <v>221</v>
      </c>
      <c r="C106" s="134" t="s">
        <v>115</v>
      </c>
      <c r="D106" s="134">
        <v>0.99299999999999999</v>
      </c>
    </row>
    <row r="107" spans="2:6" hidden="1" x14ac:dyDescent="0.2">
      <c r="B107" s="134" t="s">
        <v>222</v>
      </c>
      <c r="C107" s="134" t="s">
        <v>111</v>
      </c>
      <c r="D107" s="133">
        <v>0.94899999999999995</v>
      </c>
    </row>
    <row r="108" spans="2:6" hidden="1" x14ac:dyDescent="0.2">
      <c r="B108" s="134" t="s">
        <v>223</v>
      </c>
      <c r="C108" s="134" t="s">
        <v>124</v>
      </c>
      <c r="D108" s="133">
        <v>0.95299999999999996</v>
      </c>
    </row>
  </sheetData>
  <sheetProtection algorithmName="SHA-512" hashValue="H1yRlcVuvHBJhHrj4UGlcN0AJmRY8tu0QDV4AfP+70moMZK/Tzslv9OOz0LL74GC2m65cI2m9X5PPqfegSxExw==" saltValue="+WtSeeszmnWegWJkwyeFNQ==" spinCount="100000" sheet="1" objects="1" scenarios="1"/>
  <mergeCells count="2">
    <mergeCell ref="B4:D4"/>
    <mergeCell ref="B5:D5"/>
  </mergeCells>
  <dataValidations count="2">
    <dataValidation type="list" allowBlank="1" showInputMessage="1" showErrorMessage="1" prompt="Select the County of Residence to determine the Regional Variance Factor for this service." sqref="B65528:D65528 WVJ983032:WVL983032 WLN983032:WLP983032 WBR983032:WBT983032 VRV983032:VRX983032 VHZ983032:VIB983032 UYD983032:UYF983032 UOH983032:UOJ983032 UEL983032:UEN983032 TUP983032:TUR983032 TKT983032:TKV983032 TAX983032:TAZ983032 SRB983032:SRD983032 SHF983032:SHH983032 RXJ983032:RXL983032 RNN983032:RNP983032 RDR983032:RDT983032 QTV983032:QTX983032 QJZ983032:QKB983032 QAD983032:QAF983032 PQH983032:PQJ983032 PGL983032:PGN983032 OWP983032:OWR983032 OMT983032:OMV983032 OCX983032:OCZ983032 NTB983032:NTD983032 NJF983032:NJH983032 MZJ983032:MZL983032 MPN983032:MPP983032 MFR983032:MFT983032 LVV983032:LVX983032 LLZ983032:LMB983032 LCD983032:LCF983032 KSH983032:KSJ983032 KIL983032:KIN983032 JYP983032:JYR983032 JOT983032:JOV983032 JEX983032:JEZ983032 IVB983032:IVD983032 ILF983032:ILH983032 IBJ983032:IBL983032 HRN983032:HRP983032 HHR983032:HHT983032 GXV983032:GXX983032 GNZ983032:GOB983032 GED983032:GEF983032 FUH983032:FUJ983032 FKL983032:FKN983032 FAP983032:FAR983032 EQT983032:EQV983032 EGX983032:EGZ983032 DXB983032:DXD983032 DNF983032:DNH983032 DDJ983032:DDL983032 CTN983032:CTP983032 CJR983032:CJT983032 BZV983032:BZX983032 BPZ983032:BQB983032 BGD983032:BGF983032 AWH983032:AWJ983032 AML983032:AMN983032 ACP983032:ACR983032 ST983032:SV983032 IX983032:IZ983032 B983032:D983032 WVJ917496:WVL917496 WLN917496:WLP917496 WBR917496:WBT917496 VRV917496:VRX917496 VHZ917496:VIB917496 UYD917496:UYF917496 UOH917496:UOJ917496 UEL917496:UEN917496 TUP917496:TUR917496 TKT917496:TKV917496 TAX917496:TAZ917496 SRB917496:SRD917496 SHF917496:SHH917496 RXJ917496:RXL917496 RNN917496:RNP917496 RDR917496:RDT917496 QTV917496:QTX917496 QJZ917496:QKB917496 QAD917496:QAF917496 PQH917496:PQJ917496 PGL917496:PGN917496 OWP917496:OWR917496 OMT917496:OMV917496 OCX917496:OCZ917496 NTB917496:NTD917496 NJF917496:NJH917496 MZJ917496:MZL917496 MPN917496:MPP917496 MFR917496:MFT917496 LVV917496:LVX917496 LLZ917496:LMB917496 LCD917496:LCF917496 KSH917496:KSJ917496 KIL917496:KIN917496 JYP917496:JYR917496 JOT917496:JOV917496 JEX917496:JEZ917496 IVB917496:IVD917496 ILF917496:ILH917496 IBJ917496:IBL917496 HRN917496:HRP917496 HHR917496:HHT917496 GXV917496:GXX917496 GNZ917496:GOB917496 GED917496:GEF917496 FUH917496:FUJ917496 FKL917496:FKN917496 FAP917496:FAR917496 EQT917496:EQV917496 EGX917496:EGZ917496 DXB917496:DXD917496 DNF917496:DNH917496 DDJ917496:DDL917496 CTN917496:CTP917496 CJR917496:CJT917496 BZV917496:BZX917496 BPZ917496:BQB917496 BGD917496:BGF917496 AWH917496:AWJ917496 AML917496:AMN917496 ACP917496:ACR917496 ST917496:SV917496 IX917496:IZ917496 B917496:D917496 WVJ851960:WVL851960 WLN851960:WLP851960 WBR851960:WBT851960 VRV851960:VRX851960 VHZ851960:VIB851960 UYD851960:UYF851960 UOH851960:UOJ851960 UEL851960:UEN851960 TUP851960:TUR851960 TKT851960:TKV851960 TAX851960:TAZ851960 SRB851960:SRD851960 SHF851960:SHH851960 RXJ851960:RXL851960 RNN851960:RNP851960 RDR851960:RDT851960 QTV851960:QTX851960 QJZ851960:QKB851960 QAD851960:QAF851960 PQH851960:PQJ851960 PGL851960:PGN851960 OWP851960:OWR851960 OMT851960:OMV851960 OCX851960:OCZ851960 NTB851960:NTD851960 NJF851960:NJH851960 MZJ851960:MZL851960 MPN851960:MPP851960 MFR851960:MFT851960 LVV851960:LVX851960 LLZ851960:LMB851960 LCD851960:LCF851960 KSH851960:KSJ851960 KIL851960:KIN851960 JYP851960:JYR851960 JOT851960:JOV851960 JEX851960:JEZ851960 IVB851960:IVD851960 ILF851960:ILH851960 IBJ851960:IBL851960 HRN851960:HRP851960 HHR851960:HHT851960 GXV851960:GXX851960 GNZ851960:GOB851960 GED851960:GEF851960 FUH851960:FUJ851960 FKL851960:FKN851960 FAP851960:FAR851960 EQT851960:EQV851960 EGX851960:EGZ851960 DXB851960:DXD851960 DNF851960:DNH851960 DDJ851960:DDL851960 CTN851960:CTP851960 CJR851960:CJT851960 BZV851960:BZX851960 BPZ851960:BQB851960 BGD851960:BGF851960 AWH851960:AWJ851960 AML851960:AMN851960 ACP851960:ACR851960 ST851960:SV851960 IX851960:IZ851960 B851960:D851960 WVJ786424:WVL786424 WLN786424:WLP786424 WBR786424:WBT786424 VRV786424:VRX786424 VHZ786424:VIB786424 UYD786424:UYF786424 UOH786424:UOJ786424 UEL786424:UEN786424 TUP786424:TUR786424 TKT786424:TKV786424 TAX786424:TAZ786424 SRB786424:SRD786424 SHF786424:SHH786424 RXJ786424:RXL786424 RNN786424:RNP786424 RDR786424:RDT786424 QTV786424:QTX786424 QJZ786424:QKB786424 QAD786424:QAF786424 PQH786424:PQJ786424 PGL786424:PGN786424 OWP786424:OWR786424 OMT786424:OMV786424 OCX786424:OCZ786424 NTB786424:NTD786424 NJF786424:NJH786424 MZJ786424:MZL786424 MPN786424:MPP786424 MFR786424:MFT786424 LVV786424:LVX786424 LLZ786424:LMB786424 LCD786424:LCF786424 KSH786424:KSJ786424 KIL786424:KIN786424 JYP786424:JYR786424 JOT786424:JOV786424 JEX786424:JEZ786424 IVB786424:IVD786424 ILF786424:ILH786424 IBJ786424:IBL786424 HRN786424:HRP786424 HHR786424:HHT786424 GXV786424:GXX786424 GNZ786424:GOB786424 GED786424:GEF786424 FUH786424:FUJ786424 FKL786424:FKN786424 FAP786424:FAR786424 EQT786424:EQV786424 EGX786424:EGZ786424 DXB786424:DXD786424 DNF786424:DNH786424 DDJ786424:DDL786424 CTN786424:CTP786424 CJR786424:CJT786424 BZV786424:BZX786424 BPZ786424:BQB786424 BGD786424:BGF786424 AWH786424:AWJ786424 AML786424:AMN786424 ACP786424:ACR786424 ST786424:SV786424 IX786424:IZ786424 B786424:D786424 WVJ720888:WVL720888 WLN720888:WLP720888 WBR720888:WBT720888 VRV720888:VRX720888 VHZ720888:VIB720888 UYD720888:UYF720888 UOH720888:UOJ720888 UEL720888:UEN720888 TUP720888:TUR720888 TKT720888:TKV720888 TAX720888:TAZ720888 SRB720888:SRD720888 SHF720888:SHH720888 RXJ720888:RXL720888 RNN720888:RNP720888 RDR720888:RDT720888 QTV720888:QTX720888 QJZ720888:QKB720888 QAD720888:QAF720888 PQH720888:PQJ720888 PGL720888:PGN720888 OWP720888:OWR720888 OMT720888:OMV720888 OCX720888:OCZ720888 NTB720888:NTD720888 NJF720888:NJH720888 MZJ720888:MZL720888 MPN720888:MPP720888 MFR720888:MFT720888 LVV720888:LVX720888 LLZ720888:LMB720888 LCD720888:LCF720888 KSH720888:KSJ720888 KIL720888:KIN720888 JYP720888:JYR720888 JOT720888:JOV720888 JEX720888:JEZ720888 IVB720888:IVD720888 ILF720888:ILH720888 IBJ720888:IBL720888 HRN720888:HRP720888 HHR720888:HHT720888 GXV720888:GXX720888 GNZ720888:GOB720888 GED720888:GEF720888 FUH720888:FUJ720888 FKL720888:FKN720888 FAP720888:FAR720888 EQT720888:EQV720888 EGX720888:EGZ720888 DXB720888:DXD720888 DNF720888:DNH720888 DDJ720888:DDL720888 CTN720888:CTP720888 CJR720888:CJT720888 BZV720888:BZX720888 BPZ720888:BQB720888 BGD720888:BGF720888 AWH720888:AWJ720888 AML720888:AMN720888 ACP720888:ACR720888 ST720888:SV720888 IX720888:IZ720888 B720888:D720888 WVJ655352:WVL655352 WLN655352:WLP655352 WBR655352:WBT655352 VRV655352:VRX655352 VHZ655352:VIB655352 UYD655352:UYF655352 UOH655352:UOJ655352 UEL655352:UEN655352 TUP655352:TUR655352 TKT655352:TKV655352 TAX655352:TAZ655352 SRB655352:SRD655352 SHF655352:SHH655352 RXJ655352:RXL655352 RNN655352:RNP655352 RDR655352:RDT655352 QTV655352:QTX655352 QJZ655352:QKB655352 QAD655352:QAF655352 PQH655352:PQJ655352 PGL655352:PGN655352 OWP655352:OWR655352 OMT655352:OMV655352 OCX655352:OCZ655352 NTB655352:NTD655352 NJF655352:NJH655352 MZJ655352:MZL655352 MPN655352:MPP655352 MFR655352:MFT655352 LVV655352:LVX655352 LLZ655352:LMB655352 LCD655352:LCF655352 KSH655352:KSJ655352 KIL655352:KIN655352 JYP655352:JYR655352 JOT655352:JOV655352 JEX655352:JEZ655352 IVB655352:IVD655352 ILF655352:ILH655352 IBJ655352:IBL655352 HRN655352:HRP655352 HHR655352:HHT655352 GXV655352:GXX655352 GNZ655352:GOB655352 GED655352:GEF655352 FUH655352:FUJ655352 FKL655352:FKN655352 FAP655352:FAR655352 EQT655352:EQV655352 EGX655352:EGZ655352 DXB655352:DXD655352 DNF655352:DNH655352 DDJ655352:DDL655352 CTN655352:CTP655352 CJR655352:CJT655352 BZV655352:BZX655352 BPZ655352:BQB655352 BGD655352:BGF655352 AWH655352:AWJ655352 AML655352:AMN655352 ACP655352:ACR655352 ST655352:SV655352 IX655352:IZ655352 B655352:D655352 WVJ589816:WVL589816 WLN589816:WLP589816 WBR589816:WBT589816 VRV589816:VRX589816 VHZ589816:VIB589816 UYD589816:UYF589816 UOH589816:UOJ589816 UEL589816:UEN589816 TUP589816:TUR589816 TKT589816:TKV589816 TAX589816:TAZ589816 SRB589816:SRD589816 SHF589816:SHH589816 RXJ589816:RXL589816 RNN589816:RNP589816 RDR589816:RDT589816 QTV589816:QTX589816 QJZ589816:QKB589816 QAD589816:QAF589816 PQH589816:PQJ589816 PGL589816:PGN589816 OWP589816:OWR589816 OMT589816:OMV589816 OCX589816:OCZ589816 NTB589816:NTD589816 NJF589816:NJH589816 MZJ589816:MZL589816 MPN589816:MPP589816 MFR589816:MFT589816 LVV589816:LVX589816 LLZ589816:LMB589816 LCD589816:LCF589816 KSH589816:KSJ589816 KIL589816:KIN589816 JYP589816:JYR589816 JOT589816:JOV589816 JEX589816:JEZ589816 IVB589816:IVD589816 ILF589816:ILH589816 IBJ589816:IBL589816 HRN589816:HRP589816 HHR589816:HHT589816 GXV589816:GXX589816 GNZ589816:GOB589816 GED589816:GEF589816 FUH589816:FUJ589816 FKL589816:FKN589816 FAP589816:FAR589816 EQT589816:EQV589816 EGX589816:EGZ589816 DXB589816:DXD589816 DNF589816:DNH589816 DDJ589816:DDL589816 CTN589816:CTP589816 CJR589816:CJT589816 BZV589816:BZX589816 BPZ589816:BQB589816 BGD589816:BGF589816 AWH589816:AWJ589816 AML589816:AMN589816 ACP589816:ACR589816 ST589816:SV589816 IX589816:IZ589816 B589816:D589816 WVJ524280:WVL524280 WLN524280:WLP524280 WBR524280:WBT524280 VRV524280:VRX524280 VHZ524280:VIB524280 UYD524280:UYF524280 UOH524280:UOJ524280 UEL524280:UEN524280 TUP524280:TUR524280 TKT524280:TKV524280 TAX524280:TAZ524280 SRB524280:SRD524280 SHF524280:SHH524280 RXJ524280:RXL524280 RNN524280:RNP524280 RDR524280:RDT524280 QTV524280:QTX524280 QJZ524280:QKB524280 QAD524280:QAF524280 PQH524280:PQJ524280 PGL524280:PGN524280 OWP524280:OWR524280 OMT524280:OMV524280 OCX524280:OCZ524280 NTB524280:NTD524280 NJF524280:NJH524280 MZJ524280:MZL524280 MPN524280:MPP524280 MFR524280:MFT524280 LVV524280:LVX524280 LLZ524280:LMB524280 LCD524280:LCF524280 KSH524280:KSJ524280 KIL524280:KIN524280 JYP524280:JYR524280 JOT524280:JOV524280 JEX524280:JEZ524280 IVB524280:IVD524280 ILF524280:ILH524280 IBJ524280:IBL524280 HRN524280:HRP524280 HHR524280:HHT524280 GXV524280:GXX524280 GNZ524280:GOB524280 GED524280:GEF524280 FUH524280:FUJ524280 FKL524280:FKN524280 FAP524280:FAR524280 EQT524280:EQV524280 EGX524280:EGZ524280 DXB524280:DXD524280 DNF524280:DNH524280 DDJ524280:DDL524280 CTN524280:CTP524280 CJR524280:CJT524280 BZV524280:BZX524280 BPZ524280:BQB524280 BGD524280:BGF524280 AWH524280:AWJ524280 AML524280:AMN524280 ACP524280:ACR524280 ST524280:SV524280 IX524280:IZ524280 B524280:D524280 WVJ458744:WVL458744 WLN458744:WLP458744 WBR458744:WBT458744 VRV458744:VRX458744 VHZ458744:VIB458744 UYD458744:UYF458744 UOH458744:UOJ458744 UEL458744:UEN458744 TUP458744:TUR458744 TKT458744:TKV458744 TAX458744:TAZ458744 SRB458744:SRD458744 SHF458744:SHH458744 RXJ458744:RXL458744 RNN458744:RNP458744 RDR458744:RDT458744 QTV458744:QTX458744 QJZ458744:QKB458744 QAD458744:QAF458744 PQH458744:PQJ458744 PGL458744:PGN458744 OWP458744:OWR458744 OMT458744:OMV458744 OCX458744:OCZ458744 NTB458744:NTD458744 NJF458744:NJH458744 MZJ458744:MZL458744 MPN458744:MPP458744 MFR458744:MFT458744 LVV458744:LVX458744 LLZ458744:LMB458744 LCD458744:LCF458744 KSH458744:KSJ458744 KIL458744:KIN458744 JYP458744:JYR458744 JOT458744:JOV458744 JEX458744:JEZ458744 IVB458744:IVD458744 ILF458744:ILH458744 IBJ458744:IBL458744 HRN458744:HRP458744 HHR458744:HHT458744 GXV458744:GXX458744 GNZ458744:GOB458744 GED458744:GEF458744 FUH458744:FUJ458744 FKL458744:FKN458744 FAP458744:FAR458744 EQT458744:EQV458744 EGX458744:EGZ458744 DXB458744:DXD458744 DNF458744:DNH458744 DDJ458744:DDL458744 CTN458744:CTP458744 CJR458744:CJT458744 BZV458744:BZX458744 BPZ458744:BQB458744 BGD458744:BGF458744 AWH458744:AWJ458744 AML458744:AMN458744 ACP458744:ACR458744 ST458744:SV458744 IX458744:IZ458744 B458744:D458744 WVJ393208:WVL393208 WLN393208:WLP393208 WBR393208:WBT393208 VRV393208:VRX393208 VHZ393208:VIB393208 UYD393208:UYF393208 UOH393208:UOJ393208 UEL393208:UEN393208 TUP393208:TUR393208 TKT393208:TKV393208 TAX393208:TAZ393208 SRB393208:SRD393208 SHF393208:SHH393208 RXJ393208:RXL393208 RNN393208:RNP393208 RDR393208:RDT393208 QTV393208:QTX393208 QJZ393208:QKB393208 QAD393208:QAF393208 PQH393208:PQJ393208 PGL393208:PGN393208 OWP393208:OWR393208 OMT393208:OMV393208 OCX393208:OCZ393208 NTB393208:NTD393208 NJF393208:NJH393208 MZJ393208:MZL393208 MPN393208:MPP393208 MFR393208:MFT393208 LVV393208:LVX393208 LLZ393208:LMB393208 LCD393208:LCF393208 KSH393208:KSJ393208 KIL393208:KIN393208 JYP393208:JYR393208 JOT393208:JOV393208 JEX393208:JEZ393208 IVB393208:IVD393208 ILF393208:ILH393208 IBJ393208:IBL393208 HRN393208:HRP393208 HHR393208:HHT393208 GXV393208:GXX393208 GNZ393208:GOB393208 GED393208:GEF393208 FUH393208:FUJ393208 FKL393208:FKN393208 FAP393208:FAR393208 EQT393208:EQV393208 EGX393208:EGZ393208 DXB393208:DXD393208 DNF393208:DNH393208 DDJ393208:DDL393208 CTN393208:CTP393208 CJR393208:CJT393208 BZV393208:BZX393208 BPZ393208:BQB393208 BGD393208:BGF393208 AWH393208:AWJ393208 AML393208:AMN393208 ACP393208:ACR393208 ST393208:SV393208 IX393208:IZ393208 B393208:D393208 WVJ327672:WVL327672 WLN327672:WLP327672 WBR327672:WBT327672 VRV327672:VRX327672 VHZ327672:VIB327672 UYD327672:UYF327672 UOH327672:UOJ327672 UEL327672:UEN327672 TUP327672:TUR327672 TKT327672:TKV327672 TAX327672:TAZ327672 SRB327672:SRD327672 SHF327672:SHH327672 RXJ327672:RXL327672 RNN327672:RNP327672 RDR327672:RDT327672 QTV327672:QTX327672 QJZ327672:QKB327672 QAD327672:QAF327672 PQH327672:PQJ327672 PGL327672:PGN327672 OWP327672:OWR327672 OMT327672:OMV327672 OCX327672:OCZ327672 NTB327672:NTD327672 NJF327672:NJH327672 MZJ327672:MZL327672 MPN327672:MPP327672 MFR327672:MFT327672 LVV327672:LVX327672 LLZ327672:LMB327672 LCD327672:LCF327672 KSH327672:KSJ327672 KIL327672:KIN327672 JYP327672:JYR327672 JOT327672:JOV327672 JEX327672:JEZ327672 IVB327672:IVD327672 ILF327672:ILH327672 IBJ327672:IBL327672 HRN327672:HRP327672 HHR327672:HHT327672 GXV327672:GXX327672 GNZ327672:GOB327672 GED327672:GEF327672 FUH327672:FUJ327672 FKL327672:FKN327672 FAP327672:FAR327672 EQT327672:EQV327672 EGX327672:EGZ327672 DXB327672:DXD327672 DNF327672:DNH327672 DDJ327672:DDL327672 CTN327672:CTP327672 CJR327672:CJT327672 BZV327672:BZX327672 BPZ327672:BQB327672 BGD327672:BGF327672 AWH327672:AWJ327672 AML327672:AMN327672 ACP327672:ACR327672 ST327672:SV327672 IX327672:IZ327672 B327672:D327672 WVJ262136:WVL262136 WLN262136:WLP262136 WBR262136:WBT262136 VRV262136:VRX262136 VHZ262136:VIB262136 UYD262136:UYF262136 UOH262136:UOJ262136 UEL262136:UEN262136 TUP262136:TUR262136 TKT262136:TKV262136 TAX262136:TAZ262136 SRB262136:SRD262136 SHF262136:SHH262136 RXJ262136:RXL262136 RNN262136:RNP262136 RDR262136:RDT262136 QTV262136:QTX262136 QJZ262136:QKB262136 QAD262136:QAF262136 PQH262136:PQJ262136 PGL262136:PGN262136 OWP262136:OWR262136 OMT262136:OMV262136 OCX262136:OCZ262136 NTB262136:NTD262136 NJF262136:NJH262136 MZJ262136:MZL262136 MPN262136:MPP262136 MFR262136:MFT262136 LVV262136:LVX262136 LLZ262136:LMB262136 LCD262136:LCF262136 KSH262136:KSJ262136 KIL262136:KIN262136 JYP262136:JYR262136 JOT262136:JOV262136 JEX262136:JEZ262136 IVB262136:IVD262136 ILF262136:ILH262136 IBJ262136:IBL262136 HRN262136:HRP262136 HHR262136:HHT262136 GXV262136:GXX262136 GNZ262136:GOB262136 GED262136:GEF262136 FUH262136:FUJ262136 FKL262136:FKN262136 FAP262136:FAR262136 EQT262136:EQV262136 EGX262136:EGZ262136 DXB262136:DXD262136 DNF262136:DNH262136 DDJ262136:DDL262136 CTN262136:CTP262136 CJR262136:CJT262136 BZV262136:BZX262136 BPZ262136:BQB262136 BGD262136:BGF262136 AWH262136:AWJ262136 AML262136:AMN262136 ACP262136:ACR262136 ST262136:SV262136 IX262136:IZ262136 B262136:D262136 WVJ196600:WVL196600 WLN196600:WLP196600 WBR196600:WBT196600 VRV196600:VRX196600 VHZ196600:VIB196600 UYD196600:UYF196600 UOH196600:UOJ196600 UEL196600:UEN196600 TUP196600:TUR196600 TKT196600:TKV196600 TAX196600:TAZ196600 SRB196600:SRD196600 SHF196600:SHH196600 RXJ196600:RXL196600 RNN196600:RNP196600 RDR196600:RDT196600 QTV196600:QTX196600 QJZ196600:QKB196600 QAD196600:QAF196600 PQH196600:PQJ196600 PGL196600:PGN196600 OWP196600:OWR196600 OMT196600:OMV196600 OCX196600:OCZ196600 NTB196600:NTD196600 NJF196600:NJH196600 MZJ196600:MZL196600 MPN196600:MPP196600 MFR196600:MFT196600 LVV196600:LVX196600 LLZ196600:LMB196600 LCD196600:LCF196600 KSH196600:KSJ196600 KIL196600:KIN196600 JYP196600:JYR196600 JOT196600:JOV196600 JEX196600:JEZ196600 IVB196600:IVD196600 ILF196600:ILH196600 IBJ196600:IBL196600 HRN196600:HRP196600 HHR196600:HHT196600 GXV196600:GXX196600 GNZ196600:GOB196600 GED196600:GEF196600 FUH196600:FUJ196600 FKL196600:FKN196600 FAP196600:FAR196600 EQT196600:EQV196600 EGX196600:EGZ196600 DXB196600:DXD196600 DNF196600:DNH196600 DDJ196600:DDL196600 CTN196600:CTP196600 CJR196600:CJT196600 BZV196600:BZX196600 BPZ196600:BQB196600 BGD196600:BGF196600 AWH196600:AWJ196600 AML196600:AMN196600 ACP196600:ACR196600 ST196600:SV196600 IX196600:IZ196600 B196600:D196600 WVJ131064:WVL131064 WLN131064:WLP131064 WBR131064:WBT131064 VRV131064:VRX131064 VHZ131064:VIB131064 UYD131064:UYF131064 UOH131064:UOJ131064 UEL131064:UEN131064 TUP131064:TUR131064 TKT131064:TKV131064 TAX131064:TAZ131064 SRB131064:SRD131064 SHF131064:SHH131064 RXJ131064:RXL131064 RNN131064:RNP131064 RDR131064:RDT131064 QTV131064:QTX131064 QJZ131064:QKB131064 QAD131064:QAF131064 PQH131064:PQJ131064 PGL131064:PGN131064 OWP131064:OWR131064 OMT131064:OMV131064 OCX131064:OCZ131064 NTB131064:NTD131064 NJF131064:NJH131064 MZJ131064:MZL131064 MPN131064:MPP131064 MFR131064:MFT131064 LVV131064:LVX131064 LLZ131064:LMB131064 LCD131064:LCF131064 KSH131064:KSJ131064 KIL131064:KIN131064 JYP131064:JYR131064 JOT131064:JOV131064 JEX131064:JEZ131064 IVB131064:IVD131064 ILF131064:ILH131064 IBJ131064:IBL131064 HRN131064:HRP131064 HHR131064:HHT131064 GXV131064:GXX131064 GNZ131064:GOB131064 GED131064:GEF131064 FUH131064:FUJ131064 FKL131064:FKN131064 FAP131064:FAR131064 EQT131064:EQV131064 EGX131064:EGZ131064 DXB131064:DXD131064 DNF131064:DNH131064 DDJ131064:DDL131064 CTN131064:CTP131064 CJR131064:CJT131064 BZV131064:BZX131064 BPZ131064:BQB131064 BGD131064:BGF131064 AWH131064:AWJ131064 AML131064:AMN131064 ACP131064:ACR131064 ST131064:SV131064 IX131064:IZ131064 B131064:D131064 WVJ65528:WVL65528 WLN65528:WLP65528 WBR65528:WBT65528 VRV65528:VRX65528 VHZ65528:VIB65528 UYD65528:UYF65528 UOH65528:UOJ65528 UEL65528:UEN65528 TUP65528:TUR65528 TKT65528:TKV65528 TAX65528:TAZ65528 SRB65528:SRD65528 SHF65528:SHH65528 RXJ65528:RXL65528 RNN65528:RNP65528 RDR65528:RDT65528 QTV65528:QTX65528 QJZ65528:QKB65528 QAD65528:QAF65528 PQH65528:PQJ65528 PGL65528:PGN65528 OWP65528:OWR65528 OMT65528:OMV65528 OCX65528:OCZ65528 NTB65528:NTD65528 NJF65528:NJH65528 MZJ65528:MZL65528 MPN65528:MPP65528 MFR65528:MFT65528 LVV65528:LVX65528 LLZ65528:LMB65528 LCD65528:LCF65528 KSH65528:KSJ65528 KIL65528:KIN65528 JYP65528:JYR65528 JOT65528:JOV65528 JEX65528:JEZ65528 IVB65528:IVD65528 ILF65528:ILH65528 IBJ65528:IBL65528 HRN65528:HRP65528 HHR65528:HHT65528 GXV65528:GXX65528 GNZ65528:GOB65528 GED65528:GEF65528 FUH65528:FUJ65528 FKL65528:FKN65528 FAP65528:FAR65528 EQT65528:EQV65528 EGX65528:EGZ65528 DXB65528:DXD65528 DNF65528:DNH65528 DDJ65528:DDL65528 CTN65528:CTP65528 CJR65528:CJT65528 BZV65528:BZX65528 BPZ65528:BQB65528 BGD65528:BGF65528 AWH65528:AWJ65528 AML65528:AMN65528 ACP65528:ACR65528 ST65528:SV65528 IX65528:IZ65528 WVJ4:WVL4 WLN4:WLP4 WBR4:WBT4 VRV4:VRX4 VHZ4:VIB4 UYD4:UYF4 UOH4:UOJ4 UEL4:UEN4 TUP4:TUR4 TKT4:TKV4 TAX4:TAZ4 SRB4:SRD4 SHF4:SHH4 RXJ4:RXL4 RNN4:RNP4 RDR4:RDT4 QTV4:QTX4 QJZ4:QKB4 QAD4:QAF4 PQH4:PQJ4 PGL4:PGN4 OWP4:OWR4 OMT4:OMV4 OCX4:OCZ4 NTB4:NTD4 NJF4:NJH4 MZJ4:MZL4 MPN4:MPP4 MFR4:MFT4 LVV4:LVX4 LLZ4:LMB4 LCD4:LCF4 KSH4:KSJ4 KIL4:KIN4 JYP4:JYR4 JOT4:JOV4 JEX4:JEZ4 IVB4:IVD4 ILF4:ILH4 IBJ4:IBL4 HRN4:HRP4 HHR4:HHT4 GXV4:GXX4 GNZ4:GOB4 GED4:GEF4 FUH4:FUJ4 FKL4:FKN4 FAP4:FAR4 EQT4:EQV4 EGX4:EGZ4 DXB4:DXD4 DNF4:DNH4 DDJ4:DDL4 CTN4:CTP4 CJR4:CJT4 BZV4:BZX4 BPZ4:BQB4 BGD4:BGF4 AWH4:AWJ4 AML4:AMN4 ACP4:ACR4 ST4:SV4 IX4:IZ4">
      <formula1>$B$10:$B$97</formula1>
    </dataValidation>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zoomScaleNormal="100" workbookViewId="0">
      <selection activeCell="F32" sqref="F32"/>
    </sheetView>
  </sheetViews>
  <sheetFormatPr defaultRowHeight="12.75" x14ac:dyDescent="0.2"/>
  <cols>
    <col min="1" max="1" width="37.85546875" style="3" customWidth="1"/>
    <col min="2" max="2" width="20.7109375" style="3" bestFit="1" customWidth="1"/>
    <col min="3" max="3" width="12.7109375" style="3" bestFit="1" customWidth="1"/>
    <col min="4" max="4" width="15.85546875" style="3" customWidth="1"/>
    <col min="5" max="5" width="10.28515625" style="84" bestFit="1" customWidth="1"/>
    <col min="6" max="6" width="11.28515625" style="3" bestFit="1" customWidth="1"/>
    <col min="7" max="16384" width="9.140625" style="3"/>
  </cols>
  <sheetData>
    <row r="1" spans="1:6" ht="15" x14ac:dyDescent="0.2">
      <c r="A1" s="26" t="s">
        <v>79</v>
      </c>
      <c r="D1" s="24"/>
      <c r="F1" s="24"/>
    </row>
    <row r="2" spans="1:6" x14ac:dyDescent="0.2">
      <c r="A2" s="24"/>
      <c r="B2" s="24"/>
      <c r="C2" s="24"/>
      <c r="D2" s="24"/>
      <c r="F2" s="24"/>
    </row>
    <row r="3" spans="1:6" x14ac:dyDescent="0.2">
      <c r="A3" s="7" t="s">
        <v>10</v>
      </c>
      <c r="B3" s="24"/>
      <c r="C3" s="24"/>
      <c r="D3" s="7" t="s">
        <v>53</v>
      </c>
      <c r="F3" s="24"/>
    </row>
    <row r="4" spans="1:6" x14ac:dyDescent="0.2">
      <c r="A4" s="27" t="s">
        <v>25</v>
      </c>
      <c r="B4" s="25">
        <f>'Direct Staffing'!C22</f>
        <v>18.926500000000001</v>
      </c>
      <c r="D4" s="28">
        <f>B4</f>
        <v>18.926500000000001</v>
      </c>
      <c r="F4" s="24"/>
    </row>
    <row r="5" spans="1:6" x14ac:dyDescent="0.2">
      <c r="A5" s="24"/>
      <c r="B5" s="24"/>
      <c r="C5" s="24"/>
      <c r="D5" s="24"/>
      <c r="F5" s="24"/>
    </row>
    <row r="6" spans="1:6" x14ac:dyDescent="0.2">
      <c r="A6" s="7" t="s">
        <v>26</v>
      </c>
      <c r="B6" s="24"/>
      <c r="C6" s="24"/>
      <c r="D6" s="24"/>
      <c r="F6" s="24"/>
    </row>
    <row r="7" spans="1:6" x14ac:dyDescent="0.2">
      <c r="A7" s="27" t="s">
        <v>27</v>
      </c>
      <c r="B7" s="34">
        <f>'Program Plan Support'!C10</f>
        <v>0.155</v>
      </c>
      <c r="D7" s="28">
        <f>ROUND(B7*D4,2)</f>
        <v>2.93</v>
      </c>
      <c r="F7" s="24"/>
    </row>
    <row r="8" spans="1:6" x14ac:dyDescent="0.2">
      <c r="A8" s="24"/>
      <c r="B8" s="24"/>
      <c r="C8" s="24"/>
      <c r="D8" s="24"/>
      <c r="F8" s="24"/>
    </row>
    <row r="9" spans="1:6" x14ac:dyDescent="0.2">
      <c r="A9" s="7" t="s">
        <v>1</v>
      </c>
      <c r="B9" s="24"/>
      <c r="C9" s="24"/>
      <c r="D9" s="24"/>
      <c r="F9" s="24"/>
    </row>
    <row r="10" spans="1:6" x14ac:dyDescent="0.2">
      <c r="A10" s="27" t="s">
        <v>9</v>
      </c>
      <c r="B10" s="35">
        <f>'Emp. Related Exp.'!C19</f>
        <v>0.23599999999999999</v>
      </c>
      <c r="C10" s="28"/>
      <c r="D10" s="28">
        <f>ROUND(B10*(D4+D7),2)</f>
        <v>5.16</v>
      </c>
      <c r="F10" s="24"/>
    </row>
    <row r="11" spans="1:6" ht="16.5" customHeight="1" x14ac:dyDescent="0.2">
      <c r="A11" s="24"/>
      <c r="B11" s="24"/>
      <c r="C11" s="24"/>
      <c r="D11" s="24"/>
      <c r="F11" s="24"/>
    </row>
    <row r="12" spans="1:6" x14ac:dyDescent="0.2">
      <c r="A12" s="7" t="s">
        <v>30</v>
      </c>
      <c r="B12" s="24"/>
      <c r="C12" s="24"/>
      <c r="D12" s="24"/>
      <c r="F12" s="24"/>
    </row>
    <row r="13" spans="1:6" x14ac:dyDescent="0.2">
      <c r="A13" s="29" t="s">
        <v>31</v>
      </c>
      <c r="B13" s="90">
        <f>'Client Programming &amp; Supports'!C5</f>
        <v>4.7E-2</v>
      </c>
      <c r="D13" s="6">
        <f>ROUND((D4+D7+D10)*B13,2)</f>
        <v>1.27</v>
      </c>
      <c r="F13" s="24"/>
    </row>
    <row r="14" spans="1:6" x14ac:dyDescent="0.2">
      <c r="A14" s="24"/>
      <c r="B14" s="24"/>
      <c r="C14" s="24"/>
      <c r="D14" s="24"/>
      <c r="F14" s="24"/>
    </row>
    <row r="15" spans="1:6" x14ac:dyDescent="0.2">
      <c r="A15" s="7" t="s">
        <v>46</v>
      </c>
      <c r="B15" s="24"/>
      <c r="C15" s="24"/>
      <c r="D15" s="24"/>
      <c r="F15" s="24"/>
    </row>
    <row r="16" spans="1:6" x14ac:dyDescent="0.2">
      <c r="A16" s="27" t="s">
        <v>47</v>
      </c>
      <c r="B16" s="42">
        <f>'Program Related Expenses'!E13</f>
        <v>0.23250000000000001</v>
      </c>
      <c r="C16" s="28"/>
      <c r="D16" s="28">
        <f>ROUND(E16-(D4+D10+D7+D13),2)</f>
        <v>8.57</v>
      </c>
      <c r="E16" s="84">
        <f>ROUND((D4+D10+D7+D13)/(1-B16),2)</f>
        <v>36.86</v>
      </c>
      <c r="F16" s="24"/>
    </row>
    <row r="17" spans="1:7" x14ac:dyDescent="0.2">
      <c r="A17" s="72"/>
      <c r="B17" s="73"/>
      <c r="C17" s="28"/>
      <c r="D17" s="28"/>
      <c r="F17" s="24"/>
    </row>
    <row r="18" spans="1:7" s="79" customFormat="1" x14ac:dyDescent="0.2">
      <c r="A18" s="74" t="s">
        <v>209</v>
      </c>
      <c r="B18" s="75"/>
      <c r="C18" s="76"/>
      <c r="D18" s="76"/>
      <c r="E18" s="84"/>
      <c r="F18" s="77"/>
      <c r="G18" s="78"/>
    </row>
    <row r="19" spans="1:7" s="79" customFormat="1" x14ac:dyDescent="0.2">
      <c r="A19" s="80" t="s">
        <v>210</v>
      </c>
      <c r="B19" s="81" t="str">
        <f>'Regional Variance Factor'!B7</f>
        <v>-</v>
      </c>
      <c r="C19" s="78"/>
      <c r="D19" s="82" t="str">
        <f>IF((B19&lt;&gt;"-"),((E16*B19)-E16),"Select County")</f>
        <v>Select County</v>
      </c>
      <c r="E19" s="84"/>
      <c r="F19" s="77"/>
      <c r="G19" s="83"/>
    </row>
    <row r="20" spans="1:7" x14ac:dyDescent="0.2">
      <c r="A20" s="24"/>
      <c r="B20" s="24"/>
      <c r="C20" s="24"/>
      <c r="D20" s="24"/>
      <c r="F20" s="24"/>
    </row>
    <row r="21" spans="1:7" x14ac:dyDescent="0.2">
      <c r="A21" s="30" t="s">
        <v>51</v>
      </c>
      <c r="B21" s="43" t="str">
        <f>IF((B19&lt;&gt;"-"),ROUND(D21/4,2), "Select County")</f>
        <v>Select County</v>
      </c>
      <c r="D21" s="6" t="str">
        <f>IF((B19&lt;&gt;"-"),(E16+D19),"Select County")</f>
        <v>Select County</v>
      </c>
      <c r="F21" s="24"/>
    </row>
    <row r="22" spans="1:7" x14ac:dyDescent="0.2">
      <c r="C22" s="24"/>
      <c r="D22" s="24"/>
      <c r="F22" s="24"/>
    </row>
    <row r="23" spans="1:7" x14ac:dyDescent="0.2">
      <c r="A23" s="7" t="s">
        <v>69</v>
      </c>
      <c r="B23" s="56">
        <v>1</v>
      </c>
      <c r="C23" s="24"/>
      <c r="D23" s="24"/>
      <c r="F23" s="24"/>
    </row>
    <row r="24" spans="1:7" x14ac:dyDescent="0.2">
      <c r="A24" s="51" t="s">
        <v>70</v>
      </c>
      <c r="B24" s="54" t="str">
        <f>IF((B19&lt;&gt;"-"),B27-B21,"-")</f>
        <v>-</v>
      </c>
    </row>
    <row r="25" spans="1:7" x14ac:dyDescent="0.2">
      <c r="D25" s="28"/>
    </row>
    <row r="26" spans="1:7" x14ac:dyDescent="0.2">
      <c r="A26" s="7" t="s">
        <v>88</v>
      </c>
      <c r="D26" s="28"/>
    </row>
    <row r="27" spans="1:7" x14ac:dyDescent="0.2">
      <c r="A27" s="51" t="s">
        <v>87</v>
      </c>
      <c r="B27" s="55" t="str">
        <f>IF((B19&lt;&gt;"-"),ROUND(B23*B21,4),"-")</f>
        <v>-</v>
      </c>
    </row>
    <row r="29" spans="1:7" x14ac:dyDescent="0.2">
      <c r="A29" s="7" t="s">
        <v>84</v>
      </c>
      <c r="B29" s="56">
        <v>0.01</v>
      </c>
      <c r="C29" s="24"/>
      <c r="D29" s="24"/>
      <c r="F29" s="24"/>
    </row>
    <row r="30" spans="1:7" x14ac:dyDescent="0.2">
      <c r="A30" s="51" t="s">
        <v>85</v>
      </c>
      <c r="B30" s="54" t="str">
        <f>IF((B19&lt;&gt;"-"),B29*B27,"-")</f>
        <v>-</v>
      </c>
    </row>
    <row r="31" spans="1:7" x14ac:dyDescent="0.2">
      <c r="D31" s="28"/>
    </row>
    <row r="32" spans="1:7" x14ac:dyDescent="0.2">
      <c r="A32" s="7" t="s">
        <v>90</v>
      </c>
      <c r="D32" s="28"/>
    </row>
    <row r="33" spans="1:6" x14ac:dyDescent="0.2">
      <c r="A33" s="51" t="s">
        <v>86</v>
      </c>
      <c r="B33" s="55" t="str">
        <f>IF((B19&lt;&gt;"-"),B27+B30,"-")</f>
        <v>-</v>
      </c>
    </row>
    <row r="35" spans="1:6" x14ac:dyDescent="0.2">
      <c r="A35" s="7" t="s">
        <v>91</v>
      </c>
      <c r="B35" s="56">
        <v>0.05</v>
      </c>
      <c r="C35" s="24"/>
      <c r="D35" s="24"/>
      <c r="F35" s="24"/>
    </row>
    <row r="36" spans="1:6" x14ac:dyDescent="0.2">
      <c r="A36" s="51" t="s">
        <v>85</v>
      </c>
      <c r="B36" s="54" t="str">
        <f>IF((B19&lt;&gt;"-"),B35*B33,"-")</f>
        <v>-</v>
      </c>
    </row>
    <row r="37" spans="1:6" x14ac:dyDescent="0.2">
      <c r="D37" s="28"/>
    </row>
    <row r="38" spans="1:6" x14ac:dyDescent="0.2">
      <c r="A38" s="7" t="s">
        <v>92</v>
      </c>
      <c r="D38" s="28"/>
    </row>
    <row r="39" spans="1:6" x14ac:dyDescent="0.2">
      <c r="A39" s="51" t="s">
        <v>86</v>
      </c>
      <c r="B39" s="55" t="str">
        <f>IF((B19&lt;&gt;"-"),B33+B36,"-")</f>
        <v>-</v>
      </c>
    </row>
    <row r="41" spans="1:6" x14ac:dyDescent="0.2">
      <c r="A41" s="7" t="s">
        <v>99</v>
      </c>
      <c r="B41" s="56">
        <v>0.01</v>
      </c>
      <c r="C41" s="24"/>
      <c r="D41" s="24"/>
      <c r="F41" s="24"/>
    </row>
    <row r="42" spans="1:6" x14ac:dyDescent="0.2">
      <c r="A42" s="51" t="s">
        <v>85</v>
      </c>
      <c r="B42" s="54" t="str">
        <f>IF((B19&lt;&gt;"-"),B41*B39,"-")</f>
        <v>-</v>
      </c>
    </row>
    <row r="43" spans="1:6" x14ac:dyDescent="0.2">
      <c r="D43" s="28"/>
    </row>
    <row r="44" spans="1:6" x14ac:dyDescent="0.2">
      <c r="A44" s="7" t="s">
        <v>100</v>
      </c>
      <c r="D44" s="28"/>
    </row>
    <row r="45" spans="1:6" x14ac:dyDescent="0.2">
      <c r="A45" s="51" t="s">
        <v>86</v>
      </c>
      <c r="B45" s="55" t="str">
        <f>IF((B19&lt;&gt;"-"),B39+B42,"Select County")</f>
        <v>Select County</v>
      </c>
    </row>
  </sheetData>
  <sheetProtection algorithmName="SHA-512" hashValue="bKeLy8Bryl/fBY664D0nTLcZrplK7/PC51pqm23IvWF6ZWrjpP83zSAeKgUazXTzQU0oiOfm9iIkfKofVKOG1Q==" saltValue="Dw5N6TIul35czbz9qg/ZUg==" spinCount="100000" sheet="1" objects="1" scenarios="1"/>
  <phoneticPr fontId="2" type="noConversion"/>
  <dataValidations xWindow="692" yWindow="275" count="23">
    <dataValidation allowBlank="1" showInputMessage="1" showErrorMessage="1" prompt="Total Costs for Staffing per Hour formula is equal to Total Individual Staffing Amount from Direct Staffing sheet" sqref="B4"/>
    <dataValidation allowBlank="1" showInputMessage="1" showErrorMessage="1" prompt="Direct Staffing Rate Calculation formula is equal to Total Costs for Staffing per Hour" sqref="D4"/>
    <dataValidation allowBlank="1" showInputMessage="1" showErrorMessage="1" prompt="Program Support Hourly Standard formula is equal to Total Hourly Program Support Percentage from Program Plan Support sheet" sqref="B7"/>
    <dataValidation allowBlank="1" showInputMessage="1" showErrorMessage="1" prompt="Program Support Rate Calculation formula is Program Support Hourly Standard times Direct Staffing Rate" sqref="D7"/>
    <dataValidation allowBlank="1" showInputMessage="1" showErrorMessage="1" prompt="Total Benefit Percentage formula is Total Employee Related Expense Percentage from Emp. Related Exp. sheet" sqref="B10"/>
    <dataValidation allowBlank="1" showInputMessage="1" showErrorMessage="1" prompt="Employee Related Expenses Rate Calculation formula is Total Benefit Percentage times (Direct Staffing Rate + Program Support Rate)" sqref="D10"/>
    <dataValidation allowBlank="1" showInputMessage="1" showErrorMessage="1" prompt="Client Programming and Supports Standard formula is equal to Client Programming and Supports Percent from Client Programming &amp; Supports sheet" sqref="B13"/>
    <dataValidation allowBlank="1" showInputMessage="1" showErrorMessage="1" prompt="Client Programming and Supports Rate Calculation formula is (Direct Staffing Rate + Program Support Rate + Employee Related Expenses Rate) times Client Programming and Supports Standard" sqref="D13"/>
    <dataValidation allowBlank="1" showInputMessage="1" showErrorMessage="1" prompt="Total Program Related Expenses Percentage formula is equal to Total Program Related Expenses Percent from Program Related Expenses sheet" sqref="B16:B17"/>
    <dataValidation allowBlank="1" showInputMessage="1" showErrorMessage="1" prompt="Hourly Rate Calculation formula is (Direct Staffing Rate + Program Support Rate + Employee Related Expenses Rate + Client Programming and Supports Rate) divided by (1 minus Total Program Related Expenses Percentage)" sqref="D21"/>
    <dataValidation allowBlank="1" showInputMessage="1" showErrorMessage="1" prompt="Program Related Expenses Rate Calculation formula is Hourly Rate minus (Direct Staffing Rate + Program Support Rate + Employee Related Expenses Rate + Client Programming and Supports Standard Rate)" sqref="D16:D17"/>
    <dataValidation allowBlank="1" showInputMessage="1" showErrorMessage="1" prompt="15 Minute Unit Rate formula is Hourly Rate divided by 4" sqref="B21"/>
    <dataValidation allowBlank="1" showInputMessage="1" showErrorMessage="1" prompt="Post COLA Total Rate formula is Original Total 15 Minute Rate times Cost of Living Adjustment" sqref="B33 B39 B45"/>
    <dataValidation allowBlank="1" showInputMessage="1" showErrorMessage="1" prompt="Cost of Living Adjustment formula is the COLA multiplied by Original Total 15 Minute Rate_x000a__x000a_" sqref="B42"/>
    <dataValidation allowBlank="1" showInputMessage="1" showErrorMessage="1" prompt="Budget Neutrality Rate" sqref="B23 B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dataValidation allowBlank="1" showInputMessage="1" showErrorMessage="1" prompt="15 Minute Budget Neutrality formula is Original Total 15 Minute  Rate minus 15 Minute Unit Rate" sqref="B24"/>
    <dataValidation allowBlank="1" showInputMessage="1" showErrorMessage="1" prompt="Original Total 15 Minute Rate formula is Budget Neutrality Rate multiplied by 15 Minute Unit Rate" sqref="B27"/>
    <dataValidation allowBlank="1" showInputMessage="1" showErrorMessage="1" prompt="4/1/14 COLA Increase" sqref="B29 B35 B41"/>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ataValidation allowBlank="1" showInputMessage="1" showErrorMessage="1" prompt="Unit Regional Variance formula is Unit Rate times Regional Variance Factor" sqref="WVJ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dataValidation allowBlank="1" showInputMessage="1" showErrorMessage="1" prompt="Unit Regional Variance formula is Unit Rate multiplied by the appropriate Regional Variance Factor" sqref="B19"/>
    <dataValidation allowBlank="1" showInputMessage="1" showErrorMessage="1" prompt="Cost of Living Adjustment formula is the COLA multiplied by Original Total 15 Minute Rate_x000a_" sqref="B30"/>
    <dataValidation allowBlank="1" showInputMessage="1" showErrorMessage="1" prompt="Cost of Living Adjustment formula is the COLA multiplied by Original Total 15 Minute Rate_x000a__x000a_" sqref="B36"/>
  </dataValidations>
  <pageMargins left="0.75" right="0.75" top="1.37" bottom="1" header="0.5" footer="0.5"/>
  <pageSetup scale="83" orientation="portrait" r:id="rId1"/>
  <headerFooter alignWithMargins="0">
    <oddHeader>&amp;C&amp;G</oddHeader>
    <oddFooter>&amp;LDWRS Draft framework for Supported Employment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11"/>
  <sheetViews>
    <sheetView workbookViewId="0">
      <selection activeCell="D19" sqref="D19"/>
    </sheetView>
  </sheetViews>
  <sheetFormatPr defaultRowHeight="12.75" x14ac:dyDescent="0.2"/>
  <cols>
    <col min="2" max="2" width="47" customWidth="1"/>
  </cols>
  <sheetData>
    <row r="5" spans="1:3" x14ac:dyDescent="0.2">
      <c r="A5" t="s">
        <v>82</v>
      </c>
      <c r="B5" t="s">
        <v>83</v>
      </c>
    </row>
    <row r="6" spans="1:3" x14ac:dyDescent="0.2">
      <c r="A6" s="60">
        <v>41610</v>
      </c>
      <c r="B6" t="s">
        <v>76</v>
      </c>
      <c r="C6" t="s">
        <v>95</v>
      </c>
    </row>
    <row r="7" spans="1:3" x14ac:dyDescent="0.2">
      <c r="A7" s="60">
        <v>41684</v>
      </c>
      <c r="B7" t="s">
        <v>77</v>
      </c>
      <c r="C7" t="s">
        <v>96</v>
      </c>
    </row>
    <row r="8" spans="1:3" x14ac:dyDescent="0.2">
      <c r="A8" s="60">
        <v>41709</v>
      </c>
      <c r="B8" t="s">
        <v>81</v>
      </c>
      <c r="C8" t="s">
        <v>97</v>
      </c>
    </row>
    <row r="9" spans="1:3" x14ac:dyDescent="0.2">
      <c r="A9" s="60">
        <v>41747</v>
      </c>
      <c r="B9" t="s">
        <v>89</v>
      </c>
      <c r="C9" t="s">
        <v>98</v>
      </c>
    </row>
    <row r="10" spans="1:3" x14ac:dyDescent="0.2">
      <c r="A10" s="60">
        <v>42164</v>
      </c>
      <c r="B10" s="61" t="s">
        <v>93</v>
      </c>
      <c r="C10" t="s">
        <v>94</v>
      </c>
    </row>
    <row r="11" spans="1:3" ht="25.5" x14ac:dyDescent="0.2">
      <c r="A11" s="60">
        <v>42887</v>
      </c>
      <c r="B11" s="88" t="s">
        <v>211</v>
      </c>
      <c r="C11" s="89" t="s">
        <v>212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MnSPA R17.4</Category_x002d_Req>
    <Sub_x0020_category_x002d_req_x003a_ xmlns="39dc04e4-1dc7-4207-b25c-d7db9724c689">Frameworks</Sub_x0020_category_x002d_req_x003a_>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2" ma:contentTypeDescription="Create a new document." ma:contentTypeScope="" ma:versionID="204625d9b12dd00df10c71ac1d26b75a">
  <xsd:schema xmlns:xsd="http://www.w3.org/2001/XMLSchema" xmlns:xs="http://www.w3.org/2001/XMLSchema" xmlns:p="http://schemas.microsoft.com/office/2006/metadata/properties" xmlns:ns2="39dc04e4-1dc7-4207-b25c-d7db9724c689" targetNamespace="http://schemas.microsoft.com/office/2006/metadata/properties" ma:root="true" ma:fieldsID="a860a4079a84422beb02934197afca6c" ns2:_="">
    <xsd:import namespace="39dc04e4-1dc7-4207-b25c-d7db9724c689"/>
    <xsd:element name="properties">
      <xsd:complexType>
        <xsd:sequence>
          <xsd:element name="documentManagement">
            <xsd:complexType>
              <xsd:all>
                <xsd:element ref="ns2:Category_x002d_Req"/>
                <xsd:element ref="ns2:Sub_x0020_category_x002d_req_x003a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SPA R14.3"/>
          <xsd:enumeration value="MnSPA R14.4"/>
          <xsd:enumeration value="MnSPA R15.1"/>
          <xsd:enumeration value="MnSPA R15.2"/>
          <xsd:enumeration value="MnSPA R15.3"/>
          <xsd:enumeration value="MnSPA R15.4"/>
          <xsd:enumeration value="MnSPA R16.1"/>
          <xsd:enumeration value="MnSPA R16.2"/>
          <xsd:enumeration value="MnSPA R16.3"/>
          <xsd:enumeration value="MnSPA R16.4"/>
          <xsd:enumeration value="MnSPA R17.1"/>
          <xsd:enumeration value="MnSPA R17.2"/>
          <xsd:enumeration value="MnSPA R17.3"/>
          <xsd:enumeration value="MnSPA R17.4"/>
          <xsd:enumeration value="MnSPA R18.1"/>
          <xsd:enumeration value="MnSPA R18.2"/>
          <xsd:enumeration value="MnSPA R18.3"/>
          <xsd:enumeration value="MnSPA R18.4"/>
          <xsd:enumeration value="MnSPA R19.1"/>
          <xsd:enumeration value="MnSPA R19.2"/>
          <xsd:enumeration value="MnSPA R19.3"/>
          <xsd:enumeration value="MnSPA R19.4"/>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1A4E2DC5-1046-4111-B6CD-8B109BA908FD}">
  <ds:schemaRefs>
    <ds:schemaRef ds:uri="http://schemas.microsoft.com/office/2006/metadata/properties"/>
    <ds:schemaRef ds:uri="http://schemas.microsoft.com/office/2006/documentManagement/types"/>
    <ds:schemaRef ds:uri="http://www.w3.org/XML/1998/namespace"/>
    <ds:schemaRef ds:uri="http://purl.org/dc/elements/1.1/"/>
    <ds:schemaRef ds:uri="http://purl.org/dc/dcmitype/"/>
    <ds:schemaRef ds:uri="http://purl.org/dc/terms/"/>
    <ds:schemaRef ds:uri="http://schemas.openxmlformats.org/package/2006/metadata/core-properties"/>
    <ds:schemaRef ds:uri="39dc04e4-1dc7-4207-b25c-d7db9724c689"/>
    <ds:schemaRef ds:uri="http://schemas.microsoft.com/office/infopath/2007/PartnerControls"/>
  </ds:schemaRefs>
</ds:datastoreItem>
</file>

<file path=customXml/itemProps2.xml><?xml version="1.0" encoding="utf-8"?>
<ds:datastoreItem xmlns:ds="http://schemas.openxmlformats.org/officeDocument/2006/customXml" ds:itemID="{EB044FC3-26D1-446F-B599-48841F78D41A}"/>
</file>

<file path=customXml/itemProps3.xml><?xml version="1.0" encoding="utf-8"?>
<ds:datastoreItem xmlns:ds="http://schemas.openxmlformats.org/officeDocument/2006/customXml" ds:itemID="{C36EBFF4-F487-48B3-A7BE-975004D73FBA}">
  <ds:schemaRefs>
    <ds:schemaRef ds:uri="http://schemas.microsoft.com/sharepoint/v3/contenttype/forms"/>
  </ds:schemaRefs>
</ds:datastoreItem>
</file>

<file path=customXml/itemProps4.xml><?xml version="1.0" encoding="utf-8"?>
<ds:datastoreItem xmlns:ds="http://schemas.openxmlformats.org/officeDocument/2006/customXml" ds:itemID="{C3E5E87E-6DA8-4EB2-8649-EC5533B942C8}">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Direct Staffing</vt:lpstr>
      <vt:lpstr>Program Plan Support</vt:lpstr>
      <vt:lpstr>Emp. Related Exp.</vt:lpstr>
      <vt:lpstr>Client Programming &amp; Supports</vt:lpstr>
      <vt:lpstr>Program Related Expenses</vt:lpstr>
      <vt:lpstr>Regional Variance Factor</vt:lpstr>
      <vt:lpstr>Supported Living Framework</vt:lpstr>
      <vt:lpstr>Version</vt:lpstr>
      <vt:lpstr>Budget_Neutrality</vt:lpstr>
      <vt:lpstr>Customization</vt:lpstr>
      <vt:lpstr>DirectStaff</vt:lpstr>
      <vt:lpstr>'Direct Staffing'!Print_Area</vt:lpstr>
      <vt:lpstr>ReliefStaff</vt:lpstr>
      <vt:lpstr>Supervision</vt:lpstr>
    </vt:vector>
  </TitlesOfParts>
  <Company>State of Minnesota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pwmfb67</dc:creator>
  <cp:lastModifiedBy>Vanranst, Kelly</cp:lastModifiedBy>
  <cp:lastPrinted>2013-02-20T16:03:06Z</cp:lastPrinted>
  <dcterms:created xsi:type="dcterms:W3CDTF">2009-10-20T14:58:44Z</dcterms:created>
  <dcterms:modified xsi:type="dcterms:W3CDTF">2017-11-29T20:44:32Z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Order">
    <vt:lpwstr>18600.0000000000</vt:lpwstr>
  </property>
</Properties>
</file>