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040" yWindow="65386" windowWidth="11355" windowHeight="8700" tabRatio="871" activeTab="0"/>
  </bookViews>
  <sheets>
    <sheet name="Direct Staffing" sheetId="1" r:id="rId1"/>
    <sheet name="Program Plan Support" sheetId="2" r:id="rId2"/>
    <sheet name="Emp. Related Exp." sheetId="3" r:id="rId3"/>
    <sheet name="Client Programming &amp; Supports" sheetId="4" r:id="rId4"/>
    <sheet name="Program Related Expenses" sheetId="5" r:id="rId5"/>
    <sheet name="Regional Variance Factor" sheetId="6" r:id="rId6"/>
    <sheet name="Personal Support Rate Framework" sheetId="7" r:id="rId7"/>
    <sheet name="Version" sheetId="8" state="hidden" r:id="rId8"/>
  </sheets>
  <definedNames>
    <definedName name="Budget_Neutrality">'Personal Support Rate Framework'!$A$25:$B$27</definedName>
    <definedName name="columntitleregion1.b9.d15.1">'Direct Staffing'!$B$13:$D$16</definedName>
    <definedName name="Customization">'Direct Staffing'!$B$12:$D$16</definedName>
    <definedName name="DirectStaff">'Direct Staffing'!$B$4:$D$6</definedName>
    <definedName name="_xlnm.Print_Area" localSheetId="0">'Direct Staffing'!$A$1:$G$21</definedName>
    <definedName name="Relief_Staff">'Direct Staffing'!$B$18:$E$20</definedName>
    <definedName name="Supervision">'Direct Staffing'!$B$8:$F$10</definedName>
    <definedName name="TotalStaffing">'Direct Staffing'!$B$22:$D$23</definedName>
  </definedNames>
  <calcPr fullCalcOnLoad="1"/>
</workbook>
</file>

<file path=xl/sharedStrings.xml><?xml version="1.0" encoding="utf-8"?>
<sst xmlns="http://schemas.openxmlformats.org/spreadsheetml/2006/main" count="323" uniqueCount="223">
  <si>
    <t>Staff Type</t>
  </si>
  <si>
    <t>Employee Related Expenses</t>
  </si>
  <si>
    <t>Health insurance</t>
  </si>
  <si>
    <t>Vision</t>
  </si>
  <si>
    <t>Life insurance</t>
  </si>
  <si>
    <t>Long-term disability insurance</t>
  </si>
  <si>
    <t>Short-term disability insurance</t>
  </si>
  <si>
    <t>Retirement</t>
  </si>
  <si>
    <t>Tuition reimbursement</t>
  </si>
  <si>
    <t>Total Benefit Percentage</t>
  </si>
  <si>
    <t>Direct Staffing</t>
  </si>
  <si>
    <t>Dollar Amount</t>
  </si>
  <si>
    <t>Direct Care Staffing:</t>
  </si>
  <si>
    <t>Benefit Description</t>
  </si>
  <si>
    <t xml:space="preserve">Benefit % </t>
  </si>
  <si>
    <t>Step 1. Add in standard employment related expense percentage</t>
  </si>
  <si>
    <t>Step 1. Add in standard general and administrative percentage</t>
  </si>
  <si>
    <t xml:space="preserve">INDIVIDUAL STAFFING </t>
  </si>
  <si>
    <t>Total Individual Staffing Amount</t>
  </si>
  <si>
    <t>Wellness program</t>
  </si>
  <si>
    <t>Other Benefits (could include but not limited to:)</t>
  </si>
  <si>
    <t>Taxes &amp; Workers Comp</t>
  </si>
  <si>
    <t>(including FICA, FUTA, SUTA, Workers Comp, Medicare tax)</t>
  </si>
  <si>
    <t>Percentage for Direct Care Staffing</t>
  </si>
  <si>
    <t>Employee Related Expense</t>
  </si>
  <si>
    <t>Total costs for staffing per hour</t>
  </si>
  <si>
    <t>Program Support</t>
  </si>
  <si>
    <t>Program support hourly standard</t>
  </si>
  <si>
    <t>Documentation</t>
  </si>
  <si>
    <t>Direct staff preparation and service planning</t>
  </si>
  <si>
    <t>Client Programming and Supports</t>
  </si>
  <si>
    <t>Client Programming and Supports Standard</t>
  </si>
  <si>
    <t>Standard %</t>
  </si>
  <si>
    <t>Total hourly % of program support</t>
  </si>
  <si>
    <t>Travel time when a client is not present</t>
  </si>
  <si>
    <t>Collateral contact related to direct service</t>
  </si>
  <si>
    <t xml:space="preserve">Program Plan Support </t>
  </si>
  <si>
    <t>Step 1. Determine components of program plan support</t>
  </si>
  <si>
    <t>Program plan support definition and components included in the program support percentage</t>
  </si>
  <si>
    <t xml:space="preserve">Step 1. Add wage for individual direct staff </t>
  </si>
  <si>
    <t>Employee Related Expense Description</t>
  </si>
  <si>
    <t>Total Employee Related Expense Percentage</t>
  </si>
  <si>
    <t>Step 1. Add in standard client programming and supports percentage</t>
  </si>
  <si>
    <t>Wage</t>
  </si>
  <si>
    <t>Hour of service</t>
  </si>
  <si>
    <t>Staffing Customization Options</t>
  </si>
  <si>
    <t>Add-on $</t>
  </si>
  <si>
    <t>Add-on Choice</t>
  </si>
  <si>
    <t>Deaf or hard of hearing</t>
  </si>
  <si>
    <t>Dental insurance</t>
  </si>
  <si>
    <t>FRAMEWORK FOR PERSONAL SUPPORT</t>
  </si>
  <si>
    <t>Percentage of direct care to cover staffing benefits</t>
  </si>
  <si>
    <t>Program Related Expenses</t>
  </si>
  <si>
    <t>Standard General &amp; Administrative Support</t>
  </si>
  <si>
    <t>Step 2.  Add in other program related expenses</t>
  </si>
  <si>
    <t xml:space="preserve">Total </t>
  </si>
  <si>
    <t>Total Program Related Expenses</t>
  </si>
  <si>
    <t>15 Minute Unit Rate</t>
  </si>
  <si>
    <t>No Customization</t>
  </si>
  <si>
    <t>Rate Calculation:</t>
  </si>
  <si>
    <t xml:space="preserve">Category to cover costs to provide participants access to the community or care in their home.  Examples include, but are not limited to:
- Participation costs for staff 
- Reinforcers as defined in the participant’s support plan
- Mileage reimbursement for in-program transportation provided as part of the service.
- State plan or other available waiver services must be accessed first, and those services must be billed separately.
</t>
  </si>
  <si>
    <t>Step 2. Add % to cover Supervision</t>
  </si>
  <si>
    <t>Step 3. Add staffing customization option to meet high level needs provided to an individual</t>
  </si>
  <si>
    <t>Step 4.  Add % to cover vacation, sick and training for individual direct staff hours</t>
  </si>
  <si>
    <t>Step 5. Calculate hourly individual staffing</t>
  </si>
  <si>
    <t>Step 3. Add utilization expenses</t>
  </si>
  <si>
    <t>Utilization Expenses</t>
  </si>
  <si>
    <t>Direct Supervision</t>
  </si>
  <si>
    <t>Supervision Percent</t>
  </si>
  <si>
    <t>Supervision Amount</t>
  </si>
  <si>
    <t>Hour of Service</t>
  </si>
  <si>
    <t>Total Steps 1, 2 &amp; 3</t>
  </si>
  <si>
    <t>Hourly Rate</t>
  </si>
  <si>
    <t>Budget Neutrality Factor</t>
  </si>
  <si>
    <t>Hourly Budget Neutrality</t>
  </si>
  <si>
    <t>15 Minute Budget Neutrality</t>
  </si>
  <si>
    <t>Direct service staff time necessary to support and related to the provision of Personal Support Services when not engaged in direct contact with clients.</t>
  </si>
  <si>
    <t>Date</t>
  </si>
  <si>
    <t>Update</t>
  </si>
  <si>
    <t>Implementation version</t>
  </si>
  <si>
    <t>updated to reflect 4/1/2014 COLA increase of 1%</t>
  </si>
  <si>
    <t>Original Total Hourly Rate</t>
  </si>
  <si>
    <t>Original Total 15 Minute Rate</t>
  </si>
  <si>
    <t>4/1/2014 COLA</t>
  </si>
  <si>
    <t>15 Minute Cost of Living Adjustment</t>
  </si>
  <si>
    <t>Post COLA Total Hourly Rate</t>
  </si>
  <si>
    <t>Post COLA Total 15 Minute Rate</t>
  </si>
  <si>
    <t>updated to reflect 7/1/2014 COLA increase of 5%</t>
  </si>
  <si>
    <t>Post 4/1/14 COLA Total Rate</t>
  </si>
  <si>
    <t>7/1/2014 COLA</t>
  </si>
  <si>
    <t>Post 7/1/14 COLA Total Rate</t>
  </si>
  <si>
    <t>7/1/15 COLA increase of 1% added</t>
  </si>
  <si>
    <t>Version 4</t>
  </si>
  <si>
    <t>Version 1</t>
  </si>
  <si>
    <t>Version 2</t>
  </si>
  <si>
    <t>Version 3</t>
  </si>
  <si>
    <t>7/1/2015 COLA</t>
  </si>
  <si>
    <t>Post 7/1/15 COLA Total Rate</t>
  </si>
  <si>
    <t>Step 1: Select County of Residence</t>
  </si>
  <si>
    <t>County of Residence</t>
  </si>
  <si>
    <t>Select County</t>
  </si>
  <si>
    <t>Region</t>
  </si>
  <si>
    <t>RVF</t>
  </si>
  <si>
    <t>COR Lead Agency</t>
  </si>
  <si>
    <t xml:space="preserve">MSA Region </t>
  </si>
  <si>
    <t>Unspecified Region</t>
  </si>
  <si>
    <t>-</t>
  </si>
  <si>
    <t>Aitkin</t>
  </si>
  <si>
    <t>Northeast Region</t>
  </si>
  <si>
    <t>Anoka</t>
  </si>
  <si>
    <t>Metro Region</t>
  </si>
  <si>
    <t>Becker</t>
  </si>
  <si>
    <t>Northwest Region</t>
  </si>
  <si>
    <t>Beltrami</t>
  </si>
  <si>
    <t>Benton</t>
  </si>
  <si>
    <t>St. Cloud Region</t>
  </si>
  <si>
    <t>Big Stone</t>
  </si>
  <si>
    <t>Southwest Region</t>
  </si>
  <si>
    <t>Blue Earth</t>
  </si>
  <si>
    <t>Mankato Region</t>
  </si>
  <si>
    <t>Brown</t>
  </si>
  <si>
    <t>Southeast Region</t>
  </si>
  <si>
    <t>Carlton</t>
  </si>
  <si>
    <t>Duluth Region</t>
  </si>
  <si>
    <t>Carver</t>
  </si>
  <si>
    <t>Cass</t>
  </si>
  <si>
    <t>Chippewa</t>
  </si>
  <si>
    <t>Chisago</t>
  </si>
  <si>
    <t>Clay</t>
  </si>
  <si>
    <t>Fargo Region</t>
  </si>
  <si>
    <t>Clearwater</t>
  </si>
  <si>
    <t>Cook</t>
  </si>
  <si>
    <t>Cottonwood</t>
  </si>
  <si>
    <t>Crow Wing</t>
  </si>
  <si>
    <t>Dakota</t>
  </si>
  <si>
    <t>Dodge</t>
  </si>
  <si>
    <t>Rochester Region</t>
  </si>
  <si>
    <t>Douglas</t>
  </si>
  <si>
    <t>Faribault</t>
  </si>
  <si>
    <t>Fillmore</t>
  </si>
  <si>
    <t>Freeborn</t>
  </si>
  <si>
    <t>Goodhue</t>
  </si>
  <si>
    <t>Grant</t>
  </si>
  <si>
    <t>Hennepin</t>
  </si>
  <si>
    <t>Houston</t>
  </si>
  <si>
    <t>Lacrosse Region</t>
  </si>
  <si>
    <t>Hubbard</t>
  </si>
  <si>
    <t>Isanti</t>
  </si>
  <si>
    <t>Itasca</t>
  </si>
  <si>
    <t>Jackson</t>
  </si>
  <si>
    <t>Kanabec</t>
  </si>
  <si>
    <t>Kandiyohi</t>
  </si>
  <si>
    <t>Kittson</t>
  </si>
  <si>
    <t>Koochiching</t>
  </si>
  <si>
    <t>Lac Qui Parle</t>
  </si>
  <si>
    <t>Lake</t>
  </si>
  <si>
    <t>Lake of the Woods</t>
  </si>
  <si>
    <t>Le Sueur</t>
  </si>
  <si>
    <t>Lincoln</t>
  </si>
  <si>
    <t>Lyon</t>
  </si>
  <si>
    <t>Mahnomen</t>
  </si>
  <si>
    <t>Marshall</t>
  </si>
  <si>
    <t>Martin</t>
  </si>
  <si>
    <t>Mc Leod</t>
  </si>
  <si>
    <t>Meeker</t>
  </si>
  <si>
    <t>Mille Lacs</t>
  </si>
  <si>
    <t>Morrison</t>
  </si>
  <si>
    <t>Mower</t>
  </si>
  <si>
    <t>Murray</t>
  </si>
  <si>
    <t>Nicollet</t>
  </si>
  <si>
    <t>Nobles</t>
  </si>
  <si>
    <t>Norman</t>
  </si>
  <si>
    <t>Olmsted</t>
  </si>
  <si>
    <t>Otter Tail</t>
  </si>
  <si>
    <t>Pennington</t>
  </si>
  <si>
    <t>Pine</t>
  </si>
  <si>
    <t>Pipestone</t>
  </si>
  <si>
    <t>Polk</t>
  </si>
  <si>
    <t>Grand Forks Region</t>
  </si>
  <si>
    <t>Pope</t>
  </si>
  <si>
    <t>Ramsey</t>
  </si>
  <si>
    <t>Red Lake</t>
  </si>
  <si>
    <t>Redwood</t>
  </si>
  <si>
    <t>Renville</t>
  </si>
  <si>
    <t>Rice</t>
  </si>
  <si>
    <t>Rock</t>
  </si>
  <si>
    <t>Roseau</t>
  </si>
  <si>
    <t>Scott</t>
  </si>
  <si>
    <t>Sherburne</t>
  </si>
  <si>
    <t>Sibley</t>
  </si>
  <si>
    <t>St. Louis</t>
  </si>
  <si>
    <t>Stearns</t>
  </si>
  <si>
    <t>Steele</t>
  </si>
  <si>
    <t>Stevens</t>
  </si>
  <si>
    <t>Swift</t>
  </si>
  <si>
    <t>Todd</t>
  </si>
  <si>
    <t>Traverse</t>
  </si>
  <si>
    <t>Wabasha</t>
  </si>
  <si>
    <t>Wadena</t>
  </si>
  <si>
    <t>Waseca</t>
  </si>
  <si>
    <t>Washington</t>
  </si>
  <si>
    <t>Watonwan</t>
  </si>
  <si>
    <t>Wilkin</t>
  </si>
  <si>
    <t>Winona</t>
  </si>
  <si>
    <t>Wright</t>
  </si>
  <si>
    <t>Yellow Medicine</t>
  </si>
  <si>
    <t>Regional Variance</t>
  </si>
  <si>
    <t>Regional Variance Factor</t>
  </si>
  <si>
    <t>Pre COLA Rate</t>
  </si>
  <si>
    <t>Hourly Cost of Living Adjustment</t>
  </si>
  <si>
    <t>updated component values and wages fo r7/1/17 legislation</t>
  </si>
  <si>
    <t>Version 7</t>
  </si>
  <si>
    <t>Leech Lake Tribe</t>
  </si>
  <si>
    <t>White Earth Tribe</t>
  </si>
  <si>
    <t>Upper Sioux Tribe</t>
  </si>
  <si>
    <t>Shakopee Tribe</t>
  </si>
  <si>
    <t>Lower Sioux Tribe</t>
  </si>
  <si>
    <t>Mille Lacs Band Tribe</t>
  </si>
  <si>
    <t>Bois Forte Tribe</t>
  </si>
  <si>
    <t>Fond du Lac Tribe</t>
  </si>
  <si>
    <t>Red Lake Tribe</t>
  </si>
  <si>
    <t>Grand Portage Tribe</t>
  </si>
  <si>
    <t>Prairie Island Tribe</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</si>
</sst>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0.000%"/>
    <numFmt numFmtId="167" formatCode="0.000"/>
  </numFmts>
  <fonts count="45">
    <font>
      <sz val="10"/>
      <name val="Arial"/>
      <family val="0"/>
    </font>
    <font>
      <sz val="11"/>
      <color indexed="8"/>
      <name val="Calibri"/>
      <family val="2"/>
    </font>
    <font>
      <sz val="8"/>
      <name val="Arial"/>
      <family val="2"/>
    </font>
    <font>
      <b/>
      <sz val="10"/>
      <name val="Arial"/>
      <family val="2"/>
    </font>
    <font>
      <b/>
      <i/>
      <sz val="12"/>
      <name val="Arial"/>
      <family val="2"/>
    </font>
    <font>
      <sz val="10"/>
      <color indexed="9"/>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0000"/>
      <name val="Calibri"/>
      <family val="2"/>
    </font>
    <font>
      <sz val="11"/>
      <color rgb="FF000000"/>
      <name val="Calibri"/>
      <family val="2"/>
    </font>
    <font>
      <sz val="10"/>
      <color theme="1"/>
      <name val="Arial"/>
      <family val="2"/>
    </font>
    <font>
      <sz val="10"/>
      <color theme="0"/>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theme="0" tint="-0.1499900072813034"/>
        <bgColor indexed="64"/>
      </patternFill>
    </fill>
    <fill>
      <patternFill patternType="solid">
        <fgColor theme="0"/>
        <bgColor indexed="64"/>
      </patternFill>
    </fill>
    <fill>
      <patternFill patternType="solid">
        <fgColor indexed="9"/>
        <bgColor indexed="64"/>
      </patternFill>
    </fill>
    <fill>
      <patternFill patternType="solid">
        <fgColor theme="0"/>
        <bgColor indexed="64"/>
      </patternFill>
    </fill>
    <fill>
      <patternFill patternType="solid">
        <fgColor rgb="FFFFFF99"/>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bottom/>
    </border>
    <border>
      <left style="thin"/>
      <right/>
      <top/>
      <bottom style="thin"/>
    </border>
    <border>
      <left/>
      <right/>
      <top/>
      <bottom style="thin"/>
    </border>
    <border>
      <left style="thin"/>
      <right/>
      <top style="thin"/>
      <bottom style="thin"/>
    </border>
    <border>
      <left/>
      <right/>
      <top style="thin"/>
      <bottom style="thin"/>
    </border>
    <border>
      <left style="thin"/>
      <right style="thin"/>
      <top style="thin"/>
      <bottom/>
    </border>
    <border>
      <left style="thin"/>
      <right style="thin"/>
      <top/>
      <bottom/>
    </border>
    <border>
      <left style="thin">
        <color theme="0" tint="-0.4999699890613556"/>
      </left>
      <right style="thin">
        <color theme="0" tint="-0.4999699890613556"/>
      </right>
      <top style="thin">
        <color theme="0" tint="-0.4999699890613556"/>
      </top>
      <bottom style="thin">
        <color theme="0" tint="-0.4999699890613556"/>
      </bottom>
    </border>
    <border>
      <left style="thin"/>
      <right style="thin"/>
      <top/>
      <bottom style="thin"/>
    </border>
    <border>
      <left/>
      <right style="thin"/>
      <top style="thin"/>
      <bottom style="thin"/>
    </border>
    <border>
      <left style="thin"/>
      <right/>
      <top style="thin"/>
      <bottom/>
    </border>
    <border>
      <left/>
      <right/>
      <top style="thin"/>
      <bottom/>
    </border>
    <border>
      <left/>
      <right style="thin"/>
      <top style="thin"/>
      <bottom/>
    </border>
    <border>
      <left/>
      <right style="thin"/>
      <top/>
      <bottom/>
    </border>
    <border>
      <left/>
      <right style="thin"/>
      <top/>
      <bottom style="thin"/>
    </border>
    <border>
      <left style="thin">
        <color theme="0" tint="-0.4999699890613556"/>
      </left>
      <right style="thin">
        <color theme="0" tint="-0.4999699890613556"/>
      </right>
      <top style="thin">
        <color theme="0" tint="-0.4999699890613556"/>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136">
    <xf numFmtId="0" fontId="0" fillId="0" borderId="0" xfId="0" applyAlignment="1">
      <alignment/>
    </xf>
    <xf numFmtId="0" fontId="0" fillId="33" borderId="10" xfId="0" applyFill="1" applyBorder="1" applyAlignment="1">
      <alignment/>
    </xf>
    <xf numFmtId="164" fontId="0" fillId="33" borderId="10" xfId="42" applyNumberFormat="1" applyFont="1" applyFill="1" applyBorder="1" applyAlignment="1">
      <alignment/>
    </xf>
    <xf numFmtId="0" fontId="0" fillId="34" borderId="0" xfId="0" applyFill="1" applyAlignment="1">
      <alignment/>
    </xf>
    <xf numFmtId="0" fontId="0" fillId="34" borderId="0" xfId="0" applyFill="1" applyBorder="1" applyAlignment="1">
      <alignment/>
    </xf>
    <xf numFmtId="44" fontId="0" fillId="33" borderId="10" xfId="44" applyFont="1" applyFill="1" applyBorder="1" applyAlignment="1">
      <alignment/>
    </xf>
    <xf numFmtId="44" fontId="0" fillId="34" borderId="0" xfId="44" applyFont="1" applyFill="1" applyAlignment="1">
      <alignment/>
    </xf>
    <xf numFmtId="0" fontId="3" fillId="34" borderId="0" xfId="0" applyFont="1" applyFill="1" applyAlignment="1">
      <alignment/>
    </xf>
    <xf numFmtId="44" fontId="0" fillId="34" borderId="0" xfId="44" applyFont="1" applyFill="1" applyAlignment="1">
      <alignment/>
    </xf>
    <xf numFmtId="164" fontId="0" fillId="34" borderId="0" xfId="42" applyNumberFormat="1" applyFont="1" applyFill="1" applyAlignment="1">
      <alignment/>
    </xf>
    <xf numFmtId="9" fontId="0" fillId="34" borderId="0" xfId="57" applyFont="1" applyFill="1" applyAlignment="1">
      <alignment/>
    </xf>
    <xf numFmtId="0" fontId="0" fillId="34" borderId="11" xfId="0" applyFill="1" applyBorder="1" applyAlignment="1">
      <alignment/>
    </xf>
    <xf numFmtId="0" fontId="0" fillId="34" borderId="12" xfId="0" applyFill="1" applyBorder="1" applyAlignment="1">
      <alignment/>
    </xf>
    <xf numFmtId="0" fontId="0" fillId="34" borderId="13" xfId="0" applyFill="1" applyBorder="1" applyAlignment="1">
      <alignment/>
    </xf>
    <xf numFmtId="0" fontId="0" fillId="33" borderId="14" xfId="0" applyFill="1" applyBorder="1" applyAlignment="1">
      <alignment/>
    </xf>
    <xf numFmtId="0" fontId="0" fillId="33" borderId="15" xfId="0" applyFill="1" applyBorder="1" applyAlignment="1">
      <alignment/>
    </xf>
    <xf numFmtId="0" fontId="0" fillId="34" borderId="14" xfId="0" applyFont="1" applyFill="1" applyBorder="1" applyAlignment="1">
      <alignment vertical="top" wrapText="1"/>
    </xf>
    <xf numFmtId="0" fontId="0" fillId="34" borderId="10" xfId="0" applyFont="1" applyFill="1" applyBorder="1" applyAlignment="1">
      <alignment vertical="top" wrapText="1"/>
    </xf>
    <xf numFmtId="0" fontId="0" fillId="34" borderId="16" xfId="0" applyFill="1" applyBorder="1" applyAlignment="1">
      <alignment/>
    </xf>
    <xf numFmtId="0" fontId="0" fillId="34" borderId="17" xfId="0" applyFill="1" applyBorder="1" applyAlignment="1">
      <alignment/>
    </xf>
    <xf numFmtId="44" fontId="0" fillId="34" borderId="10" xfId="44" applyFill="1" applyBorder="1" applyAlignment="1">
      <alignment/>
    </xf>
    <xf numFmtId="44" fontId="0" fillId="34" borderId="10" xfId="0" applyNumberFormat="1" applyFill="1" applyBorder="1" applyAlignment="1">
      <alignment/>
    </xf>
    <xf numFmtId="44" fontId="0" fillId="34" borderId="10" xfId="44" applyFont="1" applyFill="1" applyBorder="1" applyAlignment="1">
      <alignment horizontal="right" vertical="top"/>
    </xf>
    <xf numFmtId="0" fontId="5" fillId="34" borderId="0" xfId="0" applyFont="1" applyFill="1" applyAlignment="1">
      <alignment/>
    </xf>
    <xf numFmtId="44" fontId="0" fillId="34" borderId="10" xfId="44" applyFont="1" applyFill="1" applyBorder="1" applyAlignment="1">
      <alignment/>
    </xf>
    <xf numFmtId="0" fontId="4" fillId="34" borderId="0" xfId="0" applyFont="1" applyFill="1" applyAlignment="1">
      <alignment/>
    </xf>
    <xf numFmtId="0" fontId="0" fillId="34" borderId="14" xfId="0" applyFont="1" applyFill="1" applyBorder="1" applyAlignment="1">
      <alignment/>
    </xf>
    <xf numFmtId="44" fontId="0" fillId="34" borderId="0" xfId="0" applyNumberFormat="1" applyFill="1" applyAlignment="1">
      <alignment/>
    </xf>
    <xf numFmtId="0" fontId="0" fillId="34" borderId="10" xfId="0" applyFill="1" applyBorder="1" applyAlignment="1">
      <alignment/>
    </xf>
    <xf numFmtId="0" fontId="3" fillId="34" borderId="10" xfId="0" applyFont="1" applyFill="1" applyBorder="1" applyAlignment="1">
      <alignment/>
    </xf>
    <xf numFmtId="0" fontId="0" fillId="34" borderId="0" xfId="0" applyFill="1" applyBorder="1" applyAlignment="1">
      <alignment horizontal="left"/>
    </xf>
    <xf numFmtId="44" fontId="0" fillId="34" borderId="0" xfId="44" applyFont="1" applyFill="1" applyBorder="1" applyAlignment="1">
      <alignment horizontal="right" vertical="top"/>
    </xf>
    <xf numFmtId="164" fontId="0" fillId="34" borderId="0" xfId="42" applyNumberFormat="1" applyFont="1" applyFill="1" applyBorder="1" applyAlignment="1">
      <alignment horizontal="right" vertical="top"/>
    </xf>
    <xf numFmtId="0" fontId="3" fillId="34" borderId="0" xfId="0" applyFont="1" applyFill="1" applyBorder="1" applyAlignment="1">
      <alignment horizontal="left"/>
    </xf>
    <xf numFmtId="44" fontId="0" fillId="33" borderId="10" xfId="44" applyFont="1" applyFill="1" applyBorder="1" applyAlignment="1">
      <alignment horizontal="center" wrapText="1"/>
    </xf>
    <xf numFmtId="164" fontId="0" fillId="33" borderId="10" xfId="42" applyNumberFormat="1" applyFont="1" applyFill="1" applyBorder="1" applyAlignment="1">
      <alignment horizontal="center" wrapText="1"/>
    </xf>
    <xf numFmtId="0" fontId="0" fillId="34" borderId="10" xfId="0" applyFont="1" applyFill="1" applyBorder="1" applyAlignment="1">
      <alignment/>
    </xf>
    <xf numFmtId="44" fontId="0" fillId="34" borderId="10" xfId="44" applyFont="1" applyFill="1" applyBorder="1" applyAlignment="1">
      <alignment/>
    </xf>
    <xf numFmtId="44" fontId="0" fillId="34" borderId="10" xfId="44" applyFont="1" applyFill="1" applyBorder="1" applyAlignment="1">
      <alignment horizontal="right"/>
    </xf>
    <xf numFmtId="10" fontId="0" fillId="34" borderId="14" xfId="57" applyNumberFormat="1" applyFill="1" applyBorder="1" applyAlignment="1">
      <alignment/>
    </xf>
    <xf numFmtId="165" fontId="3" fillId="34" borderId="10" xfId="57" applyNumberFormat="1" applyFont="1" applyFill="1" applyBorder="1" applyAlignment="1">
      <alignment/>
    </xf>
    <xf numFmtId="10" fontId="3" fillId="34" borderId="10" xfId="0" applyNumberFormat="1" applyFont="1" applyFill="1" applyBorder="1" applyAlignment="1">
      <alignment/>
    </xf>
    <xf numFmtId="165" fontId="0" fillId="34" borderId="10" xfId="44" applyNumberFormat="1" applyFont="1" applyFill="1" applyBorder="1" applyAlignment="1">
      <alignment vertical="top"/>
    </xf>
    <xf numFmtId="10" fontId="0" fillId="34" borderId="10" xfId="0" applyNumberFormat="1" applyFont="1" applyFill="1" applyBorder="1" applyAlignment="1">
      <alignment/>
    </xf>
    <xf numFmtId="0" fontId="5" fillId="34" borderId="0" xfId="0" applyFont="1" applyFill="1" applyAlignment="1">
      <alignment/>
    </xf>
    <xf numFmtId="165" fontId="3" fillId="34" borderId="0" xfId="0" applyNumberFormat="1" applyFont="1" applyFill="1" applyBorder="1" applyAlignment="1">
      <alignment/>
    </xf>
    <xf numFmtId="165" fontId="0" fillId="34" borderId="10" xfId="0" applyNumberFormat="1" applyFont="1" applyFill="1" applyBorder="1" applyAlignment="1">
      <alignment/>
    </xf>
    <xf numFmtId="0" fontId="0" fillId="34" borderId="0" xfId="0" applyFont="1" applyFill="1" applyBorder="1" applyAlignment="1">
      <alignment horizontal="left"/>
    </xf>
    <xf numFmtId="0" fontId="0" fillId="34" borderId="14" xfId="0" applyFont="1" applyFill="1" applyBorder="1" applyAlignment="1">
      <alignment/>
    </xf>
    <xf numFmtId="10" fontId="0" fillId="34" borderId="10" xfId="57" applyNumberFormat="1" applyFont="1" applyFill="1" applyBorder="1" applyAlignment="1">
      <alignment/>
    </xf>
    <xf numFmtId="10" fontId="0" fillId="34" borderId="10" xfId="57" applyNumberFormat="1" applyFont="1" applyFill="1" applyBorder="1" applyAlignment="1">
      <alignment vertical="top"/>
    </xf>
    <xf numFmtId="44" fontId="0" fillId="34" borderId="10" xfId="0" applyNumberFormat="1" applyFont="1" applyFill="1" applyBorder="1" applyAlignment="1">
      <alignment/>
    </xf>
    <xf numFmtId="0" fontId="0" fillId="0" borderId="10" xfId="0" applyFont="1" applyFill="1" applyBorder="1" applyAlignment="1">
      <alignment/>
    </xf>
    <xf numFmtId="44" fontId="0" fillId="0" borderId="10" xfId="44" applyFont="1" applyFill="1" applyBorder="1" applyAlignment="1">
      <alignment horizontal="right"/>
    </xf>
    <xf numFmtId="0" fontId="0" fillId="34" borderId="10" xfId="0" applyFont="1" applyFill="1" applyBorder="1" applyAlignment="1">
      <alignment/>
    </xf>
    <xf numFmtId="44" fontId="0" fillId="34" borderId="14" xfId="44" applyFill="1" applyBorder="1" applyAlignment="1">
      <alignment/>
    </xf>
    <xf numFmtId="9" fontId="0" fillId="34" borderId="10" xfId="57" applyFill="1" applyBorder="1" applyAlignment="1">
      <alignment/>
    </xf>
    <xf numFmtId="44" fontId="0" fillId="34" borderId="10" xfId="0" applyNumberFormat="1" applyFill="1" applyBorder="1" applyAlignment="1">
      <alignment/>
    </xf>
    <xf numFmtId="14" fontId="0" fillId="0" borderId="0" xfId="0" applyNumberFormat="1" applyAlignment="1">
      <alignment/>
    </xf>
    <xf numFmtId="0" fontId="0" fillId="0" borderId="0" xfId="0" applyAlignment="1">
      <alignment wrapText="1"/>
    </xf>
    <xf numFmtId="0" fontId="0" fillId="34" borderId="0" xfId="0" applyFont="1" applyFill="1" applyAlignment="1">
      <alignment/>
    </xf>
    <xf numFmtId="0" fontId="0" fillId="0" borderId="0" xfId="0" applyAlignment="1">
      <alignment horizontal="left"/>
    </xf>
    <xf numFmtId="0" fontId="0" fillId="33" borderId="14" xfId="0" applyFont="1" applyFill="1" applyBorder="1" applyAlignment="1">
      <alignment/>
    </xf>
    <xf numFmtId="0" fontId="41" fillId="35" borderId="18" xfId="0" applyFont="1" applyFill="1" applyBorder="1" applyAlignment="1">
      <alignment vertical="center"/>
    </xf>
    <xf numFmtId="0" fontId="41" fillId="35" borderId="18" xfId="0" applyFont="1" applyFill="1" applyBorder="1" applyAlignment="1">
      <alignment horizontal="left" vertical="center"/>
    </xf>
    <xf numFmtId="0" fontId="42" fillId="36" borderId="18" xfId="0" applyFont="1" applyFill="1" applyBorder="1" applyAlignment="1">
      <alignment vertical="center"/>
    </xf>
    <xf numFmtId="0" fontId="42" fillId="36" borderId="18" xfId="0" applyFont="1" applyFill="1" applyBorder="1" applyAlignment="1" quotePrefix="1">
      <alignment horizontal="left" vertical="center"/>
    </xf>
    <xf numFmtId="0" fontId="42" fillId="0" borderId="18" xfId="0" applyFont="1" applyBorder="1" applyAlignment="1">
      <alignment vertical="center"/>
    </xf>
    <xf numFmtId="167" fontId="0" fillId="0" borderId="18" xfId="0" applyNumberFormat="1" applyBorder="1" applyAlignment="1">
      <alignment/>
    </xf>
    <xf numFmtId="0" fontId="0" fillId="0" borderId="18" xfId="0" applyFont="1" applyBorder="1" applyAlignment="1">
      <alignment vertical="top"/>
    </xf>
    <xf numFmtId="0" fontId="0" fillId="34" borderId="0" xfId="0" applyFont="1" applyFill="1" applyBorder="1" applyAlignment="1">
      <alignment/>
    </xf>
    <xf numFmtId="10" fontId="0" fillId="34" borderId="0" xfId="57" applyNumberFormat="1" applyFont="1" applyFill="1" applyBorder="1" applyAlignment="1">
      <alignment vertical="top"/>
    </xf>
    <xf numFmtId="0" fontId="3" fillId="37" borderId="0" xfId="0" applyFont="1" applyFill="1" applyAlignment="1">
      <alignment/>
    </xf>
    <xf numFmtId="165" fontId="0" fillId="0" borderId="0" xfId="57" applyNumberFormat="1" applyFont="1" applyFill="1" applyAlignment="1" applyProtection="1">
      <alignment/>
      <protection/>
    </xf>
    <xf numFmtId="44" fontId="43" fillId="37" borderId="0" xfId="0" applyNumberFormat="1" applyFont="1" applyFill="1" applyAlignment="1">
      <alignment/>
    </xf>
    <xf numFmtId="0" fontId="43" fillId="34" borderId="0" xfId="0" applyFont="1" applyFill="1" applyAlignment="1">
      <alignment/>
    </xf>
    <xf numFmtId="0" fontId="43" fillId="37" borderId="0" xfId="0" applyFont="1" applyFill="1" applyAlignment="1">
      <alignment/>
    </xf>
    <xf numFmtId="0" fontId="0" fillId="37" borderId="0" xfId="0" applyFill="1" applyAlignment="1">
      <alignment/>
    </xf>
    <xf numFmtId="0" fontId="0" fillId="37" borderId="10" xfId="0" applyFont="1" applyFill="1" applyBorder="1" applyAlignment="1">
      <alignment/>
    </xf>
    <xf numFmtId="10" fontId="0" fillId="38" borderId="10" xfId="57" applyNumberFormat="1" applyFont="1" applyFill="1" applyBorder="1" applyAlignment="1">
      <alignment/>
    </xf>
    <xf numFmtId="44" fontId="43" fillId="38" borderId="0" xfId="44" applyFont="1" applyFill="1" applyAlignment="1">
      <alignment horizontal="right"/>
    </xf>
    <xf numFmtId="44" fontId="43" fillId="38" borderId="0" xfId="44" applyFont="1" applyFill="1" applyAlignment="1">
      <alignment/>
    </xf>
    <xf numFmtId="165" fontId="43" fillId="37" borderId="0" xfId="0" applyNumberFormat="1" applyFont="1" applyFill="1" applyAlignment="1">
      <alignment/>
    </xf>
    <xf numFmtId="44" fontId="0" fillId="0" borderId="10" xfId="44" applyFont="1" applyFill="1" applyBorder="1" applyAlignment="1" applyProtection="1">
      <alignment/>
      <protection/>
    </xf>
    <xf numFmtId="165" fontId="3" fillId="0" borderId="0" xfId="57" applyNumberFormat="1" applyFont="1" applyFill="1" applyAlignment="1" applyProtection="1">
      <alignment/>
      <protection/>
    </xf>
    <xf numFmtId="0" fontId="44" fillId="34" borderId="0" xfId="0" applyFont="1" applyFill="1" applyAlignment="1">
      <alignment/>
    </xf>
    <xf numFmtId="44" fontId="0" fillId="39" borderId="16" xfId="44" applyFont="1" applyFill="1" applyBorder="1" applyAlignment="1" applyProtection="1">
      <alignment vertical="top"/>
      <protection locked="0"/>
    </xf>
    <xf numFmtId="44" fontId="0" fillId="39" borderId="17" xfId="44" applyFont="1" applyFill="1" applyBorder="1" applyAlignment="1" applyProtection="1">
      <alignment vertical="top"/>
      <protection/>
    </xf>
    <xf numFmtId="44" fontId="0" fillId="39" borderId="19" xfId="44" applyFont="1" applyFill="1" applyBorder="1" applyAlignment="1" applyProtection="1">
      <alignment vertical="top"/>
      <protection/>
    </xf>
    <xf numFmtId="10" fontId="0" fillId="34" borderId="10" xfId="57" applyNumberFormat="1" applyFont="1" applyFill="1" applyBorder="1" applyAlignment="1">
      <alignment horizontal="right" vertical="top"/>
    </xf>
    <xf numFmtId="0" fontId="0" fillId="0" borderId="0" xfId="0" applyFont="1" applyAlignment="1">
      <alignment wrapText="1"/>
    </xf>
    <xf numFmtId="0" fontId="0" fillId="0" borderId="0" xfId="0" applyFont="1" applyAlignment="1">
      <alignment/>
    </xf>
    <xf numFmtId="10" fontId="0" fillId="34" borderId="10" xfId="0" applyNumberFormat="1" applyFill="1" applyBorder="1" applyAlignment="1">
      <alignment/>
    </xf>
    <xf numFmtId="9" fontId="0" fillId="34" borderId="14" xfId="57" applyFont="1" applyFill="1" applyBorder="1" applyAlignment="1">
      <alignment horizontal="left"/>
    </xf>
    <xf numFmtId="9" fontId="0" fillId="34" borderId="15" xfId="57" applyFont="1" applyFill="1" applyBorder="1" applyAlignment="1">
      <alignment horizontal="left"/>
    </xf>
    <xf numFmtId="0" fontId="0" fillId="33" borderId="14" xfId="0" applyFill="1" applyBorder="1" applyAlignment="1">
      <alignment horizontal="left"/>
    </xf>
    <xf numFmtId="0" fontId="0" fillId="33" borderId="20" xfId="0" applyFill="1" applyBorder="1" applyAlignment="1">
      <alignment horizontal="left"/>
    </xf>
    <xf numFmtId="0" fontId="4" fillId="34" borderId="0" xfId="0" applyFont="1" applyFill="1" applyAlignment="1">
      <alignment horizontal="left"/>
    </xf>
    <xf numFmtId="0" fontId="3" fillId="34" borderId="0" xfId="0" applyFont="1" applyFill="1" applyAlignment="1">
      <alignment horizontal="left"/>
    </xf>
    <xf numFmtId="0" fontId="0" fillId="33" borderId="10" xfId="0" applyFill="1" applyBorder="1" applyAlignment="1">
      <alignment horizontal="left"/>
    </xf>
    <xf numFmtId="0" fontId="0" fillId="34" borderId="10" xfId="0" applyFill="1" applyBorder="1" applyAlignment="1">
      <alignment horizontal="left"/>
    </xf>
    <xf numFmtId="0" fontId="0" fillId="33" borderId="14" xfId="0" applyFill="1" applyBorder="1" applyAlignment="1">
      <alignment horizontal="left" wrapText="1"/>
    </xf>
    <xf numFmtId="0" fontId="0" fillId="33" borderId="15" xfId="0" applyFill="1" applyBorder="1" applyAlignment="1">
      <alignment horizontal="left" wrapText="1"/>
    </xf>
    <xf numFmtId="0" fontId="0" fillId="33" borderId="20" xfId="0" applyFill="1" applyBorder="1" applyAlignment="1">
      <alignment horizontal="left" wrapText="1"/>
    </xf>
    <xf numFmtId="0" fontId="3" fillId="34" borderId="14" xfId="0" applyFont="1" applyFill="1" applyBorder="1" applyAlignment="1">
      <alignment horizontal="left"/>
    </xf>
    <xf numFmtId="0" fontId="3" fillId="34" borderId="20" xfId="0" applyFont="1" applyFill="1" applyBorder="1" applyAlignment="1">
      <alignment horizontal="left"/>
    </xf>
    <xf numFmtId="0" fontId="0" fillId="34" borderId="21" xfId="0" applyFill="1" applyBorder="1" applyAlignment="1">
      <alignment horizontal="left" wrapText="1"/>
    </xf>
    <xf numFmtId="0" fontId="0" fillId="34" borderId="22" xfId="0" applyFill="1" applyBorder="1" applyAlignment="1">
      <alignment horizontal="left" wrapText="1"/>
    </xf>
    <xf numFmtId="0" fontId="0" fillId="34" borderId="23" xfId="0" applyFill="1" applyBorder="1" applyAlignment="1">
      <alignment horizontal="left" wrapText="1"/>
    </xf>
    <xf numFmtId="0" fontId="0" fillId="34" borderId="21" xfId="0" applyFill="1" applyBorder="1" applyAlignment="1">
      <alignment horizontal="left"/>
    </xf>
    <xf numFmtId="0" fontId="0" fillId="34" borderId="22" xfId="0" applyFill="1" applyBorder="1" applyAlignment="1">
      <alignment horizontal="left"/>
    </xf>
    <xf numFmtId="10" fontId="0" fillId="34" borderId="16" xfId="57" applyNumberFormat="1" applyFont="1" applyFill="1" applyBorder="1" applyAlignment="1">
      <alignment horizontal="right" vertical="top"/>
    </xf>
    <xf numFmtId="10" fontId="0" fillId="34" borderId="17" xfId="57" applyNumberFormat="1" applyFont="1" applyFill="1" applyBorder="1" applyAlignment="1">
      <alignment horizontal="right" vertical="top"/>
    </xf>
    <xf numFmtId="10" fontId="0" fillId="34" borderId="19" xfId="57" applyNumberFormat="1" applyFont="1" applyFill="1" applyBorder="1" applyAlignment="1">
      <alignment horizontal="right" vertical="top"/>
    </xf>
    <xf numFmtId="0" fontId="0" fillId="34" borderId="24" xfId="0" applyFill="1" applyBorder="1" applyAlignment="1">
      <alignment horizontal="left" vertical="top" wrapText="1"/>
    </xf>
    <xf numFmtId="0" fontId="0" fillId="34" borderId="25" xfId="0" applyFill="1" applyBorder="1" applyAlignment="1">
      <alignment horizontal="left" vertical="top" wrapText="1"/>
    </xf>
    <xf numFmtId="0" fontId="0" fillId="34" borderId="14" xfId="0" applyFont="1" applyFill="1" applyBorder="1" applyAlignment="1">
      <alignment horizontal="left" wrapText="1"/>
    </xf>
    <xf numFmtId="0" fontId="0" fillId="0" borderId="20" xfId="0" applyBorder="1" applyAlignment="1">
      <alignment/>
    </xf>
    <xf numFmtId="0" fontId="0" fillId="34" borderId="10" xfId="0" applyFont="1" applyFill="1" applyBorder="1" applyAlignment="1">
      <alignment horizontal="left"/>
    </xf>
    <xf numFmtId="0" fontId="0" fillId="34" borderId="14" xfId="0" applyFont="1" applyFill="1" applyBorder="1" applyAlignment="1">
      <alignment horizontal="left"/>
    </xf>
    <xf numFmtId="0" fontId="0" fillId="34" borderId="15" xfId="0" applyFont="1" applyFill="1" applyBorder="1" applyAlignment="1">
      <alignment horizontal="left"/>
    </xf>
    <xf numFmtId="0" fontId="0" fillId="34" borderId="20" xfId="0" applyFont="1" applyFill="1" applyBorder="1" applyAlignment="1">
      <alignment horizontal="left"/>
    </xf>
    <xf numFmtId="0" fontId="0" fillId="39" borderId="14" xfId="0" applyFont="1" applyFill="1" applyBorder="1" applyAlignment="1" applyProtection="1">
      <alignment horizontal="center"/>
      <protection locked="0"/>
    </xf>
    <xf numFmtId="0" fontId="0" fillId="39" borderId="15" xfId="0" applyFont="1" applyFill="1" applyBorder="1" applyAlignment="1" applyProtection="1">
      <alignment horizontal="center"/>
      <protection locked="0"/>
    </xf>
    <xf numFmtId="0" fontId="0" fillId="39" borderId="20" xfId="0" applyFont="1" applyFill="1" applyBorder="1" applyAlignment="1" applyProtection="1">
      <alignment horizontal="center"/>
      <protection locked="0"/>
    </xf>
    <xf numFmtId="0" fontId="0" fillId="36" borderId="14" xfId="0" applyFont="1" applyFill="1" applyBorder="1" applyAlignment="1">
      <alignment horizontal="center"/>
    </xf>
    <xf numFmtId="0" fontId="0" fillId="36" borderId="15" xfId="0" applyFont="1" applyFill="1" applyBorder="1" applyAlignment="1">
      <alignment horizontal="center"/>
    </xf>
    <xf numFmtId="0" fontId="0" fillId="36" borderId="20" xfId="0" applyFont="1" applyFill="1" applyBorder="1" applyAlignment="1">
      <alignment horizontal="center"/>
    </xf>
    <xf numFmtId="0" fontId="42" fillId="0" borderId="26" xfId="0" applyFont="1" applyBorder="1" applyAlignment="1">
      <alignment vertical="center"/>
    </xf>
    <xf numFmtId="0" fontId="0" fillId="0" borderId="26" xfId="0" applyFont="1" applyBorder="1" applyAlignment="1">
      <alignment vertical="top"/>
    </xf>
    <xf numFmtId="167" fontId="0" fillId="0" borderId="26" xfId="0" applyNumberFormat="1" applyBorder="1" applyAlignment="1">
      <alignment/>
    </xf>
    <xf numFmtId="0" fontId="42" fillId="0" borderId="10" xfId="0" applyFont="1" applyBorder="1" applyAlignment="1">
      <alignment vertical="center"/>
    </xf>
    <xf numFmtId="0" fontId="0" fillId="0" borderId="10" xfId="0" applyFont="1" applyBorder="1" applyAlignment="1">
      <alignment vertical="top"/>
    </xf>
    <xf numFmtId="0" fontId="0" fillId="36" borderId="10" xfId="0" applyFill="1" applyBorder="1" applyAlignment="1">
      <alignment/>
    </xf>
    <xf numFmtId="0" fontId="0" fillId="0" borderId="10" xfId="0" applyBorder="1" applyAlignment="1">
      <alignment/>
    </xf>
    <xf numFmtId="167" fontId="0" fillId="0" borderId="10" xfId="0" applyNumberFormat="1" applyFill="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2.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I25"/>
  <sheetViews>
    <sheetView tabSelected="1" zoomScale="107" zoomScaleNormal="107" zoomScalePageLayoutView="0" workbookViewId="0" topLeftCell="A1">
      <selection activeCell="G28" sqref="G28"/>
    </sheetView>
  </sheetViews>
  <sheetFormatPr defaultColWidth="9.140625" defaultRowHeight="12.75"/>
  <cols>
    <col min="1" max="1" width="1.1484375" style="3" customWidth="1"/>
    <col min="2" max="2" width="25.28125" style="3" customWidth="1"/>
    <col min="3" max="3" width="11.140625" style="6" customWidth="1"/>
    <col min="4" max="4" width="14.421875" style="6" bestFit="1" customWidth="1"/>
    <col min="5" max="5" width="14.8515625" style="9" customWidth="1"/>
    <col min="6" max="6" width="17.8515625" style="9" bestFit="1" customWidth="1"/>
    <col min="7" max="7" width="15.421875" style="6" customWidth="1"/>
    <col min="8" max="8" width="16.28125" style="3" customWidth="1"/>
    <col min="9" max="16384" width="9.140625" style="3" customWidth="1"/>
  </cols>
  <sheetData>
    <row r="1" spans="1:9" ht="15" customHeight="1">
      <c r="A1" s="97" t="s">
        <v>12</v>
      </c>
      <c r="B1" s="97"/>
      <c r="C1" s="23"/>
      <c r="D1" s="23"/>
      <c r="E1" s="23"/>
      <c r="F1" s="23"/>
      <c r="G1" s="23"/>
      <c r="H1" s="23"/>
      <c r="I1" s="23"/>
    </row>
    <row r="2" spans="1:9" ht="12.75">
      <c r="A2" s="23"/>
      <c r="B2" s="23"/>
      <c r="C2" s="23"/>
      <c r="D2" s="23"/>
      <c r="E2" s="23"/>
      <c r="F2" s="23"/>
      <c r="G2" s="23"/>
      <c r="H2" s="23"/>
      <c r="I2" s="23"/>
    </row>
    <row r="3" spans="1:9" ht="12.75">
      <c r="A3" s="98" t="s">
        <v>17</v>
      </c>
      <c r="B3" s="98"/>
      <c r="C3" s="23"/>
      <c r="D3" s="23"/>
      <c r="E3" s="23"/>
      <c r="F3" s="23"/>
      <c r="G3" s="23"/>
      <c r="H3" s="23"/>
      <c r="I3" s="23"/>
    </row>
    <row r="4" spans="2:9" ht="12.75">
      <c r="B4" s="7" t="s">
        <v>39</v>
      </c>
      <c r="C4" s="7"/>
      <c r="D4" s="8"/>
      <c r="E4" s="23"/>
      <c r="F4" s="23"/>
      <c r="G4" s="23"/>
      <c r="H4" s="23"/>
      <c r="I4" s="23"/>
    </row>
    <row r="5" spans="2:9" ht="12.75">
      <c r="B5" s="99" t="s">
        <v>0</v>
      </c>
      <c r="C5" s="99"/>
      <c r="D5" s="5" t="s">
        <v>43</v>
      </c>
      <c r="E5" s="23"/>
      <c r="F5" s="23"/>
      <c r="G5" s="23"/>
      <c r="H5" s="23"/>
      <c r="I5" s="23"/>
    </row>
    <row r="6" spans="2:9" ht="12.75">
      <c r="B6" s="100" t="s">
        <v>44</v>
      </c>
      <c r="C6" s="100"/>
      <c r="D6" s="22">
        <v>12.27</v>
      </c>
      <c r="E6" s="23"/>
      <c r="F6" s="23"/>
      <c r="G6" s="23"/>
      <c r="H6" s="23"/>
      <c r="I6" s="23"/>
    </row>
    <row r="7" spans="2:9" ht="12.75">
      <c r="B7" s="30"/>
      <c r="C7" s="30"/>
      <c r="D7" s="31"/>
      <c r="E7" s="23"/>
      <c r="F7" s="23"/>
      <c r="G7" s="23"/>
      <c r="H7" s="23"/>
      <c r="I7" s="23"/>
    </row>
    <row r="8" spans="1:9" ht="12.75">
      <c r="A8" s="23"/>
      <c r="B8" s="7" t="s">
        <v>61</v>
      </c>
      <c r="C8" s="23"/>
      <c r="D8" s="23"/>
      <c r="E8" s="23"/>
      <c r="F8" s="23"/>
      <c r="G8" s="23"/>
      <c r="H8" s="23"/>
      <c r="I8" s="23"/>
    </row>
    <row r="9" spans="1:9" ht="12.75">
      <c r="A9" s="23"/>
      <c r="B9" s="14" t="s">
        <v>67</v>
      </c>
      <c r="C9" s="15"/>
      <c r="D9" s="15" t="s">
        <v>43</v>
      </c>
      <c r="E9" s="1" t="s">
        <v>68</v>
      </c>
      <c r="F9" s="1" t="s">
        <v>69</v>
      </c>
      <c r="G9" s="23"/>
      <c r="H9" s="23"/>
      <c r="I9" s="23"/>
    </row>
    <row r="10" spans="1:9" ht="12.75">
      <c r="A10" s="23"/>
      <c r="B10" s="93" t="s">
        <v>70</v>
      </c>
      <c r="C10" s="94"/>
      <c r="D10" s="55">
        <v>19.15</v>
      </c>
      <c r="E10" s="56">
        <v>0.11</v>
      </c>
      <c r="F10" s="20">
        <v>2.1065</v>
      </c>
      <c r="G10" s="23"/>
      <c r="H10" s="23"/>
      <c r="I10" s="23"/>
    </row>
    <row r="11" spans="1:9" ht="12.75">
      <c r="A11" s="23"/>
      <c r="B11" s="23"/>
      <c r="C11" s="23"/>
      <c r="D11" s="23"/>
      <c r="E11" s="23"/>
      <c r="F11" s="23"/>
      <c r="G11" s="23"/>
      <c r="H11" s="23"/>
      <c r="I11" s="23"/>
    </row>
    <row r="12" spans="2:9" ht="12.75">
      <c r="B12" s="33" t="s">
        <v>62</v>
      </c>
      <c r="C12" s="30"/>
      <c r="D12" s="31"/>
      <c r="E12" s="32"/>
      <c r="F12" s="23"/>
      <c r="G12" s="23"/>
      <c r="H12" s="23"/>
      <c r="I12" s="23"/>
    </row>
    <row r="13" spans="2:9" ht="25.5">
      <c r="B13" s="34" t="s">
        <v>45</v>
      </c>
      <c r="C13" s="5" t="s">
        <v>46</v>
      </c>
      <c r="D13" s="35" t="s">
        <v>47</v>
      </c>
      <c r="E13" s="23"/>
      <c r="F13" s="23"/>
      <c r="G13" s="23"/>
      <c r="H13" s="23"/>
      <c r="I13" s="23"/>
    </row>
    <row r="14" spans="1:9" ht="12.75">
      <c r="A14" s="23"/>
      <c r="B14" s="54" t="s">
        <v>58</v>
      </c>
      <c r="C14" s="37">
        <v>0</v>
      </c>
      <c r="D14" s="86">
        <v>0</v>
      </c>
      <c r="E14" s="23"/>
      <c r="F14" s="23"/>
      <c r="G14" s="23"/>
      <c r="H14" s="23"/>
      <c r="I14" s="23"/>
    </row>
    <row r="15" spans="1:9" ht="12.75">
      <c r="A15" s="23"/>
      <c r="B15" s="36" t="s">
        <v>48</v>
      </c>
      <c r="C15" s="38">
        <v>2.5</v>
      </c>
      <c r="D15" s="87"/>
      <c r="E15" s="23"/>
      <c r="F15" s="23"/>
      <c r="G15" s="23"/>
      <c r="H15" s="23"/>
      <c r="I15" s="23"/>
    </row>
    <row r="16" spans="2:9" ht="12.75">
      <c r="B16" s="52"/>
      <c r="C16" s="53"/>
      <c r="D16" s="88"/>
      <c r="E16" s="23"/>
      <c r="F16" s="23"/>
      <c r="G16" s="23"/>
      <c r="H16" s="23"/>
      <c r="I16" s="23"/>
    </row>
    <row r="17" spans="1:9" ht="12.75">
      <c r="A17" s="23"/>
      <c r="B17" s="23"/>
      <c r="C17" s="23"/>
      <c r="D17" s="23"/>
      <c r="E17" s="23"/>
      <c r="F17" s="23"/>
      <c r="G17" s="23"/>
      <c r="H17" s="23"/>
      <c r="I17" s="23"/>
    </row>
    <row r="18" spans="2:9" ht="12.75">
      <c r="B18" s="7" t="s">
        <v>63</v>
      </c>
      <c r="C18" s="3"/>
      <c r="D18" s="3"/>
      <c r="E18" s="3"/>
      <c r="F18" s="23"/>
      <c r="G18" s="23"/>
      <c r="H18" s="23"/>
      <c r="I18" s="23"/>
    </row>
    <row r="19" spans="1:9" ht="12.75">
      <c r="A19" s="23"/>
      <c r="B19" s="14" t="s">
        <v>51</v>
      </c>
      <c r="C19" s="15"/>
      <c r="D19" s="15"/>
      <c r="E19" s="1" t="s">
        <v>11</v>
      </c>
      <c r="F19" s="23"/>
      <c r="G19" s="23"/>
      <c r="H19" s="23"/>
      <c r="I19" s="23"/>
    </row>
    <row r="20" spans="2:9" ht="12.75">
      <c r="B20" s="93" t="s">
        <v>23</v>
      </c>
      <c r="C20" s="94"/>
      <c r="D20" s="39">
        <v>0.0871</v>
      </c>
      <c r="E20" s="20">
        <f>(D6+F10+D14)*D20</f>
        <v>1.2521931499999999</v>
      </c>
      <c r="F20" s="23"/>
      <c r="G20" s="23"/>
      <c r="H20" s="23"/>
      <c r="I20" s="23"/>
    </row>
    <row r="21" spans="1:9" ht="12.75">
      <c r="A21" s="23"/>
      <c r="B21" s="23"/>
      <c r="C21" s="23"/>
      <c r="D21" s="23"/>
      <c r="E21" s="23"/>
      <c r="F21" s="23"/>
      <c r="G21" s="23"/>
      <c r="H21" s="23"/>
      <c r="I21" s="23"/>
    </row>
    <row r="22" spans="1:9" ht="12.75">
      <c r="A22" s="23"/>
      <c r="B22" s="7" t="s">
        <v>64</v>
      </c>
      <c r="C22" s="3"/>
      <c r="D22" s="3"/>
      <c r="E22" s="23"/>
      <c r="F22" s="23"/>
      <c r="G22" s="23"/>
      <c r="H22" s="23"/>
      <c r="I22" s="23"/>
    </row>
    <row r="23" spans="1:9" ht="12.75">
      <c r="A23" s="23"/>
      <c r="B23" s="95" t="s">
        <v>18</v>
      </c>
      <c r="C23" s="96"/>
      <c r="D23" s="21">
        <f>D6+F10+D14+E20</f>
        <v>15.62869315</v>
      </c>
      <c r="E23" s="23"/>
      <c r="F23" s="23"/>
      <c r="G23" s="23"/>
      <c r="H23" s="23"/>
      <c r="I23" s="23"/>
    </row>
    <row r="24" spans="1:9" ht="12.75">
      <c r="A24" s="23"/>
      <c r="B24" s="23"/>
      <c r="C24" s="23"/>
      <c r="D24" s="23"/>
      <c r="E24" s="23"/>
      <c r="F24" s="23"/>
      <c r="G24" s="23"/>
      <c r="H24" s="23"/>
      <c r="I24" s="23"/>
    </row>
    <row r="25" spans="1:9" ht="12.75">
      <c r="A25" s="23"/>
      <c r="B25" s="23"/>
      <c r="C25" s="23"/>
      <c r="D25" s="23"/>
      <c r="E25" s="23"/>
      <c r="F25" s="23"/>
      <c r="G25" s="23"/>
      <c r="H25" s="23"/>
      <c r="I25" s="23"/>
    </row>
  </sheetData>
  <sheetProtection password="D3F7" sheet="1"/>
  <mergeCells count="7">
    <mergeCell ref="B20:C20"/>
    <mergeCell ref="B23:C23"/>
    <mergeCell ref="A1:B1"/>
    <mergeCell ref="A3:B3"/>
    <mergeCell ref="B5:C5"/>
    <mergeCell ref="B6:C6"/>
    <mergeCell ref="B10:C10"/>
  </mergeCells>
  <dataValidations count="11">
    <dataValidation allowBlank="1" showInputMessage="1" showErrorMessage="1" prompt="Use CTRL plus arrow keys to move to edge of tables.  Press TAB to move to data entry field." sqref="A1:B1"/>
    <dataValidation allowBlank="1" showInputMessage="1" showErrorMessage="1" prompt="Direct Staff Wage" sqref="D6:D7"/>
    <dataValidation allowBlank="1" showInputMessage="1" showErrorMessage="1" prompt="No Customization Add-on Amount" sqref="C14"/>
    <dataValidation allowBlank="1" showInputMessage="1" showErrorMessage="1" prompt="Deaf or Hard of Hearing Add-on Amount" sqref="C15"/>
    <dataValidation allowBlank="1" showInputMessage="1" showErrorMessage="1" prompt="Benefit Percentage for Direct Care Staff" sqref="D20"/>
    <dataValidation allowBlank="1" showInputMessage="1" showErrorMessage="1" prompt="Benefit Amount formula is (Direct Staff Wage + Supervision Amount + Add-on Amount) times Benefit Percentage for Direct Care Staff" sqref="E20"/>
    <dataValidation allowBlank="1" showInputMessage="1" showErrorMessage="1" prompt="Total Individual Staffing Amount formula is Direct Staff Wage +  Supervision Amount + Add-on Amount + Benefit Amount" sqref="D23"/>
    <dataValidation allowBlank="1" showInputMessage="1" showErrorMessage="1" prompt="Supervision Amount formula is Supervision Wage times Supervision Percent" sqref="F10"/>
    <dataValidation allowBlank="1" showInputMessage="1" showErrorMessage="1" prompt="Supervision Percent" sqref="E10"/>
    <dataValidation allowBlank="1" showInputMessage="1" showErrorMessage="1" prompt="Supervision Wage" sqref="D10"/>
    <dataValidation type="list" allowBlank="1" showInputMessage="1" showErrorMessage="1" prompt="Enter Add-on Amount.  Press ALT and the down arrow to bring up the drop down options.  Use arrow keys to scroll through the options and press ENTER on the appropriate selection" sqref="D14">
      <formula1>$C$14:$C$17</formula1>
    </dataValidation>
  </dataValidations>
  <printOptions/>
  <pageMargins left="0.75" right="0.75" top="1.37" bottom="1" header="0.5" footer="0.5"/>
  <pageSetup fitToHeight="1" fitToWidth="1" horizontalDpi="600" verticalDpi="600" orientation="portrait" scale="90" r:id="rId2"/>
  <headerFooter alignWithMargins="0">
    <oddHeader>&amp;C&amp;G</oddHeader>
    <oddFooter>&amp;LDWRS Draft framework for Personal Support&amp;R&amp;P</oddFooter>
  </headerFooter>
  <legacyDrawingHF r:id="rId1"/>
</worksheet>
</file>

<file path=xl/worksheets/sheet2.xml><?xml version="1.0" encoding="utf-8"?>
<worksheet xmlns="http://schemas.openxmlformats.org/spreadsheetml/2006/main" xmlns:r="http://schemas.openxmlformats.org/officeDocument/2006/relationships">
  <sheetPr>
    <pageSetUpPr fitToPage="1"/>
  </sheetPr>
  <dimension ref="A1:F12"/>
  <sheetViews>
    <sheetView zoomScale="125" zoomScaleNormal="125" zoomScalePageLayoutView="0" workbookViewId="0" topLeftCell="A1">
      <selection activeCell="D11" sqref="D11"/>
    </sheetView>
  </sheetViews>
  <sheetFormatPr defaultColWidth="9.140625" defaultRowHeight="12.75"/>
  <cols>
    <col min="1" max="1" width="0.9921875" style="3" customWidth="1"/>
    <col min="2" max="2" width="3.7109375" style="3" customWidth="1"/>
    <col min="3" max="3" width="49.7109375" style="3" customWidth="1"/>
    <col min="4" max="4" width="13.140625" style="3" customWidth="1"/>
    <col min="5" max="16384" width="9.140625" style="3" customWidth="1"/>
  </cols>
  <sheetData>
    <row r="1" spans="1:6" ht="15">
      <c r="A1" s="97" t="s">
        <v>36</v>
      </c>
      <c r="B1" s="97"/>
      <c r="C1" s="97"/>
      <c r="D1" s="23"/>
      <c r="E1" s="23"/>
      <c r="F1" s="23"/>
    </row>
    <row r="2" spans="1:6" ht="12.75">
      <c r="A2" s="23"/>
      <c r="B2" s="23"/>
      <c r="C2" s="23"/>
      <c r="D2" s="23"/>
      <c r="E2" s="23"/>
      <c r="F2" s="23"/>
    </row>
    <row r="3" spans="1:6" ht="12.75">
      <c r="A3" s="7" t="s">
        <v>37</v>
      </c>
      <c r="B3" s="7"/>
      <c r="D3" s="23"/>
      <c r="E3" s="23"/>
      <c r="F3" s="23"/>
    </row>
    <row r="4" spans="2:6" ht="12.75">
      <c r="B4" s="101" t="s">
        <v>38</v>
      </c>
      <c r="C4" s="102"/>
      <c r="D4" s="103"/>
      <c r="E4" s="23"/>
      <c r="F4" s="23"/>
    </row>
    <row r="5" spans="2:6" ht="39.75" customHeight="1">
      <c r="B5" s="106" t="s">
        <v>76</v>
      </c>
      <c r="C5" s="107"/>
      <c r="D5" s="108"/>
      <c r="E5" s="23"/>
      <c r="F5" s="23"/>
    </row>
    <row r="6" spans="2:6" ht="12.75">
      <c r="B6" s="16"/>
      <c r="C6" s="17" t="s">
        <v>28</v>
      </c>
      <c r="D6" s="18"/>
      <c r="E6" s="23"/>
      <c r="F6" s="23"/>
    </row>
    <row r="7" spans="2:6" ht="12.75">
      <c r="B7" s="16"/>
      <c r="C7" s="17" t="s">
        <v>29</v>
      </c>
      <c r="D7" s="19"/>
      <c r="E7" s="23"/>
      <c r="F7" s="23"/>
    </row>
    <row r="8" spans="2:6" ht="12.75">
      <c r="B8" s="16"/>
      <c r="C8" s="17" t="s">
        <v>34</v>
      </c>
      <c r="D8" s="19"/>
      <c r="E8" s="23"/>
      <c r="F8" s="23"/>
    </row>
    <row r="9" spans="2:6" ht="12.75">
      <c r="B9" s="16"/>
      <c r="C9" s="17" t="s">
        <v>35</v>
      </c>
      <c r="D9" s="19"/>
      <c r="E9" s="23"/>
      <c r="F9" s="23"/>
    </row>
    <row r="10" spans="2:6" ht="12.75">
      <c r="B10" s="104" t="s">
        <v>33</v>
      </c>
      <c r="C10" s="105"/>
      <c r="D10" s="40">
        <v>0.07</v>
      </c>
      <c r="E10" s="23"/>
      <c r="F10" s="23"/>
    </row>
    <row r="11" spans="1:6" ht="12.75">
      <c r="A11" s="23"/>
      <c r="B11" s="23"/>
      <c r="C11" s="23"/>
      <c r="D11" s="23"/>
      <c r="E11" s="23"/>
      <c r="F11" s="23"/>
    </row>
    <row r="12" spans="1:6" ht="12.75">
      <c r="A12" s="23"/>
      <c r="B12" s="23"/>
      <c r="C12" s="23"/>
      <c r="D12" s="23"/>
      <c r="E12" s="23"/>
      <c r="F12" s="23"/>
    </row>
  </sheetData>
  <sheetProtection password="D3F7" sheet="1" objects="1" scenarios="1"/>
  <mergeCells count="4">
    <mergeCell ref="B4:D4"/>
    <mergeCell ref="B10:C10"/>
    <mergeCell ref="B5:D5"/>
    <mergeCell ref="A1:C1"/>
  </mergeCells>
  <dataValidations count="1">
    <dataValidation allowBlank="1" showInputMessage="1" showErrorMessage="1" prompt="Program Plan Support Percentage" sqref="D10"/>
  </dataValidations>
  <printOptions/>
  <pageMargins left="0.75" right="0.75" top="1.37" bottom="1" header="0.5" footer="0.5"/>
  <pageSetup fitToHeight="1" fitToWidth="1" horizontalDpi="600" verticalDpi="600" orientation="portrait" r:id="rId2"/>
  <headerFooter alignWithMargins="0">
    <oddHeader>&amp;C&amp;G</oddHeader>
    <oddFooter>&amp;LDWRS Draft framework for Personal Support - &amp;A&amp;R&amp;P</oddFooter>
  </headerFooter>
  <legacyDrawingHF r:id="rId1"/>
</worksheet>
</file>

<file path=xl/worksheets/sheet3.xml><?xml version="1.0" encoding="utf-8"?>
<worksheet xmlns="http://schemas.openxmlformats.org/spreadsheetml/2006/main" xmlns:r="http://schemas.openxmlformats.org/officeDocument/2006/relationships">
  <sheetPr>
    <pageSetUpPr fitToPage="1"/>
  </sheetPr>
  <dimension ref="A1:F23"/>
  <sheetViews>
    <sheetView zoomScale="125" zoomScaleNormal="125" zoomScalePageLayoutView="0" workbookViewId="0" topLeftCell="A1">
      <selection activeCell="B22" sqref="B22"/>
    </sheetView>
  </sheetViews>
  <sheetFormatPr defaultColWidth="9.140625" defaultRowHeight="12.75"/>
  <cols>
    <col min="1" max="1" width="1.8515625" style="3" customWidth="1"/>
    <col min="2" max="2" width="3.00390625" style="3" customWidth="1"/>
    <col min="3" max="3" width="40.140625" style="3" bestFit="1" customWidth="1"/>
    <col min="4" max="4" width="24.57421875" style="3" customWidth="1"/>
    <col min="5" max="5" width="14.00390625" style="10" customWidth="1"/>
    <col min="6" max="6" width="15.421875" style="3" customWidth="1"/>
    <col min="7" max="16384" width="9.140625" style="3" customWidth="1"/>
  </cols>
  <sheetData>
    <row r="1" spans="1:6" ht="15">
      <c r="A1" s="97" t="s">
        <v>24</v>
      </c>
      <c r="B1" s="97"/>
      <c r="C1" s="97"/>
      <c r="D1" s="97"/>
      <c r="E1" s="23"/>
      <c r="F1" s="23"/>
    </row>
    <row r="2" spans="1:6" ht="12.75">
      <c r="A2" s="23"/>
      <c r="B2" s="23"/>
      <c r="C2" s="23"/>
      <c r="D2" s="23"/>
      <c r="E2" s="23"/>
      <c r="F2" s="23"/>
    </row>
    <row r="3" spans="1:6" ht="12.75">
      <c r="A3" s="7" t="s">
        <v>15</v>
      </c>
      <c r="E3" s="23"/>
      <c r="F3" s="23"/>
    </row>
    <row r="4" spans="2:6" ht="12.75">
      <c r="B4" s="95" t="s">
        <v>40</v>
      </c>
      <c r="C4" s="96"/>
      <c r="D4" s="2" t="s">
        <v>14</v>
      </c>
      <c r="E4" s="23"/>
      <c r="F4" s="23"/>
    </row>
    <row r="5" spans="2:6" ht="12.75">
      <c r="B5" s="109" t="s">
        <v>21</v>
      </c>
      <c r="C5" s="110"/>
      <c r="D5" s="111">
        <v>0.1156</v>
      </c>
      <c r="E5" s="23"/>
      <c r="F5" s="23"/>
    </row>
    <row r="6" spans="2:6" ht="12.75">
      <c r="B6" s="11"/>
      <c r="C6" s="114" t="s">
        <v>22</v>
      </c>
      <c r="D6" s="112"/>
      <c r="E6" s="23"/>
      <c r="F6" s="23"/>
    </row>
    <row r="7" spans="2:6" ht="12.75">
      <c r="B7" s="12"/>
      <c r="C7" s="115"/>
      <c r="D7" s="113"/>
      <c r="E7" s="23"/>
      <c r="F7" s="23"/>
    </row>
    <row r="8" spans="2:6" ht="12.75">
      <c r="B8" s="109" t="s">
        <v>20</v>
      </c>
      <c r="C8" s="110"/>
      <c r="D8" s="111">
        <v>0.1204</v>
      </c>
      <c r="E8" s="23"/>
      <c r="F8" s="23"/>
    </row>
    <row r="9" spans="2:6" ht="12.75">
      <c r="B9" s="11"/>
      <c r="C9" s="4" t="s">
        <v>2</v>
      </c>
      <c r="D9" s="112"/>
      <c r="E9" s="23"/>
      <c r="F9" s="23"/>
    </row>
    <row r="10" spans="2:6" ht="12.75">
      <c r="B10" s="11"/>
      <c r="C10" s="4" t="s">
        <v>49</v>
      </c>
      <c r="D10" s="112"/>
      <c r="E10" s="23"/>
      <c r="F10" s="23"/>
    </row>
    <row r="11" spans="2:6" ht="12.75">
      <c r="B11" s="11"/>
      <c r="C11" s="4" t="s">
        <v>3</v>
      </c>
      <c r="D11" s="112"/>
      <c r="E11" s="23"/>
      <c r="F11" s="23"/>
    </row>
    <row r="12" spans="2:6" ht="12.75">
      <c r="B12" s="11"/>
      <c r="C12" s="4" t="s">
        <v>4</v>
      </c>
      <c r="D12" s="112"/>
      <c r="E12" s="23"/>
      <c r="F12" s="23"/>
    </row>
    <row r="13" spans="2:6" ht="12.75">
      <c r="B13" s="11"/>
      <c r="C13" s="4" t="s">
        <v>6</v>
      </c>
      <c r="D13" s="112"/>
      <c r="E13" s="23"/>
      <c r="F13" s="23"/>
    </row>
    <row r="14" spans="2:6" ht="12.75">
      <c r="B14" s="11"/>
      <c r="C14" s="4" t="s">
        <v>5</v>
      </c>
      <c r="D14" s="112"/>
      <c r="E14" s="23"/>
      <c r="F14" s="23"/>
    </row>
    <row r="15" spans="2:6" ht="12.75">
      <c r="B15" s="11"/>
      <c r="C15" s="4" t="s">
        <v>7</v>
      </c>
      <c r="D15" s="112"/>
      <c r="E15" s="23"/>
      <c r="F15" s="23"/>
    </row>
    <row r="16" spans="2:6" ht="12.75">
      <c r="B16" s="11"/>
      <c r="C16" s="4" t="s">
        <v>8</v>
      </c>
      <c r="D16" s="112"/>
      <c r="E16" s="23"/>
      <c r="F16" s="23"/>
    </row>
    <row r="17" spans="2:6" ht="12.75">
      <c r="B17" s="11"/>
      <c r="C17" s="4" t="s">
        <v>19</v>
      </c>
      <c r="D17" s="112"/>
      <c r="E17" s="23"/>
      <c r="F17" s="23"/>
    </row>
    <row r="18" spans="2:6" ht="11.25" customHeight="1">
      <c r="B18" s="12"/>
      <c r="C18" s="13"/>
      <c r="D18" s="113"/>
      <c r="E18" s="23"/>
      <c r="F18" s="23"/>
    </row>
    <row r="19" spans="2:6" ht="12.75">
      <c r="B19" s="104" t="s">
        <v>41</v>
      </c>
      <c r="C19" s="105"/>
      <c r="D19" s="41">
        <f>SUM(D5:D18)</f>
        <v>0.236</v>
      </c>
      <c r="E19" s="23"/>
      <c r="F19" s="23"/>
    </row>
    <row r="20" spans="1:6" ht="12.75">
      <c r="A20" s="23"/>
      <c r="B20" s="23"/>
      <c r="C20" s="23"/>
      <c r="D20" s="23"/>
      <c r="E20" s="23"/>
      <c r="F20" s="23"/>
    </row>
    <row r="21" spans="5:6" ht="12.75">
      <c r="E21" s="23"/>
      <c r="F21" s="23"/>
    </row>
    <row r="22" spans="1:6" ht="12.75">
      <c r="A22" s="23"/>
      <c r="B22" s="23"/>
      <c r="C22" s="23"/>
      <c r="D22" s="23"/>
      <c r="E22" s="23"/>
      <c r="F22" s="23"/>
    </row>
    <row r="23" spans="1:6" ht="12.75">
      <c r="A23" s="23"/>
      <c r="B23" s="23"/>
      <c r="C23" s="23"/>
      <c r="D23" s="23"/>
      <c r="E23" s="23"/>
      <c r="F23" s="23"/>
    </row>
  </sheetData>
  <sheetProtection password="D3F7" sheet="1" objects="1" scenarios="1"/>
  <mergeCells count="8">
    <mergeCell ref="B19:C19"/>
    <mergeCell ref="A1:D1"/>
    <mergeCell ref="B8:C8"/>
    <mergeCell ref="D8:D18"/>
    <mergeCell ref="B4:C4"/>
    <mergeCell ref="B5:C5"/>
    <mergeCell ref="D5:D7"/>
    <mergeCell ref="C6:C7"/>
  </mergeCells>
  <dataValidations count="3">
    <dataValidation allowBlank="1" showInputMessage="1" showErrorMessage="1" prompt="Taxes &amp; Workers Comp Percent" sqref="D5:D7"/>
    <dataValidation allowBlank="1" showInputMessage="1" showErrorMessage="1" prompt="Other Benefits Percent" sqref="D8:D18"/>
    <dataValidation allowBlank="1" showInputMessage="1" showErrorMessage="1" prompt="Employee Related Expense Percentage formula is Taxes &amp; Workers Comp Percent + Other Benefits Percent" sqref="D19"/>
  </dataValidations>
  <printOptions/>
  <pageMargins left="0.75" right="0.75" top="1.37" bottom="1" header="0.5" footer="0.5"/>
  <pageSetup fitToHeight="1" fitToWidth="1" horizontalDpi="600" verticalDpi="600" orientation="portrait" scale="92" r:id="rId2"/>
  <headerFooter alignWithMargins="0">
    <oddHeader>&amp;C&amp;G</oddHeader>
    <oddFooter>&amp;LDWRS Draft framework for Personal Support - &amp;A&amp;R&amp;P</oddFooter>
  </headerFooter>
  <legacyDrawingHF r:id="rId1"/>
</worksheet>
</file>

<file path=xl/worksheets/sheet4.xml><?xml version="1.0" encoding="utf-8"?>
<worksheet xmlns="http://schemas.openxmlformats.org/spreadsheetml/2006/main" xmlns:r="http://schemas.openxmlformats.org/officeDocument/2006/relationships">
  <sheetPr>
    <pageSetUpPr fitToPage="1"/>
  </sheetPr>
  <dimension ref="A1:F7"/>
  <sheetViews>
    <sheetView zoomScale="125" zoomScaleNormal="125" zoomScalePageLayoutView="0" workbookViewId="0" topLeftCell="A1">
      <selection activeCell="I6" sqref="I6"/>
    </sheetView>
  </sheetViews>
  <sheetFormatPr defaultColWidth="9.140625" defaultRowHeight="12.75"/>
  <cols>
    <col min="1" max="1" width="2.57421875" style="3" customWidth="1"/>
    <col min="2" max="2" width="9.140625" style="3" customWidth="1"/>
    <col min="3" max="3" width="52.8515625" style="3" bestFit="1" customWidth="1"/>
    <col min="4" max="4" width="11.8515625" style="3" bestFit="1" customWidth="1"/>
    <col min="5" max="16384" width="9.140625" style="3" customWidth="1"/>
  </cols>
  <sheetData>
    <row r="1" spans="1:6" ht="15">
      <c r="A1" s="97" t="s">
        <v>30</v>
      </c>
      <c r="B1" s="97"/>
      <c r="C1" s="97"/>
      <c r="D1" s="97"/>
      <c r="E1" s="23"/>
      <c r="F1" s="23"/>
    </row>
    <row r="2" spans="1:6" ht="12.75">
      <c r="A2" s="23"/>
      <c r="B2" s="23"/>
      <c r="C2" s="23"/>
      <c r="D2" s="23"/>
      <c r="E2" s="23"/>
      <c r="F2" s="23"/>
    </row>
    <row r="3" spans="1:6" ht="12.75">
      <c r="A3" s="7" t="s">
        <v>42</v>
      </c>
      <c r="E3" s="23"/>
      <c r="F3" s="23"/>
    </row>
    <row r="4" spans="2:6" ht="12.75">
      <c r="B4" s="95" t="s">
        <v>13</v>
      </c>
      <c r="C4" s="96"/>
      <c r="D4" s="2" t="s">
        <v>32</v>
      </c>
      <c r="E4" s="23"/>
      <c r="F4" s="23"/>
    </row>
    <row r="5" spans="2:6" ht="129" customHeight="1">
      <c r="B5" s="116" t="s">
        <v>60</v>
      </c>
      <c r="C5" s="117"/>
      <c r="D5" s="89">
        <v>0.023</v>
      </c>
      <c r="E5" s="23"/>
      <c r="F5" s="23"/>
    </row>
    <row r="6" spans="1:6" ht="12.75">
      <c r="A6" s="23"/>
      <c r="B6" s="23"/>
      <c r="C6" s="23"/>
      <c r="D6" s="23"/>
      <c r="E6" s="23"/>
      <c r="F6" s="23"/>
    </row>
    <row r="7" spans="1:6" ht="12.75">
      <c r="A7" s="23"/>
      <c r="B7" s="23"/>
      <c r="C7" s="23"/>
      <c r="D7" s="23"/>
      <c r="E7" s="23"/>
      <c r="F7" s="23"/>
    </row>
  </sheetData>
  <sheetProtection password="D3F7" sheet="1" objects="1" scenarios="1"/>
  <mergeCells count="3">
    <mergeCell ref="A1:D1"/>
    <mergeCell ref="B4:C4"/>
    <mergeCell ref="B5:C5"/>
  </mergeCells>
  <dataValidations count="1">
    <dataValidation allowBlank="1" showInputMessage="1" showErrorMessage="1" prompt="Client Programming and Supports Percentage" sqref="D5"/>
  </dataValidations>
  <printOptions/>
  <pageMargins left="0.75" right="0.75" top="1.37" bottom="1" header="0.5" footer="0.5"/>
  <pageSetup fitToHeight="1" fitToWidth="1" horizontalDpi="600" verticalDpi="600" orientation="portrait" scale="96" r:id="rId2"/>
  <headerFooter alignWithMargins="0">
    <oddHeader>&amp;C&amp;G</oddHeader>
    <oddFooter>&amp;LDWRS Draft framework for Personal Support - &amp;A&amp;R&amp;P</oddFooter>
  </headerFooter>
  <legacyDrawingHF r:id="rId1"/>
</worksheet>
</file>

<file path=xl/worksheets/sheet5.xml><?xml version="1.0" encoding="utf-8"?>
<worksheet xmlns="http://schemas.openxmlformats.org/spreadsheetml/2006/main" xmlns:r="http://schemas.openxmlformats.org/officeDocument/2006/relationships">
  <sheetPr>
    <pageSetUpPr fitToPage="1"/>
  </sheetPr>
  <dimension ref="A1:H16"/>
  <sheetViews>
    <sheetView zoomScale="125" zoomScaleNormal="125" zoomScalePageLayoutView="0" workbookViewId="0" topLeftCell="A1">
      <selection activeCell="I13" sqref="I13"/>
    </sheetView>
  </sheetViews>
  <sheetFormatPr defaultColWidth="9.140625" defaultRowHeight="12.75"/>
  <cols>
    <col min="1" max="1" width="1.1484375" style="3" customWidth="1"/>
    <col min="2" max="2" width="9.140625" style="3" customWidth="1"/>
    <col min="3" max="3" width="24.7109375" style="3" customWidth="1"/>
    <col min="4" max="4" width="10.140625" style="3" bestFit="1" customWidth="1"/>
    <col min="5" max="6" width="9.140625" style="3" customWidth="1"/>
    <col min="7" max="7" width="10.28125" style="3" bestFit="1" customWidth="1"/>
    <col min="8" max="16384" width="9.140625" style="3" customWidth="1"/>
  </cols>
  <sheetData>
    <row r="1" spans="1:8" ht="15">
      <c r="A1" s="97" t="s">
        <v>52</v>
      </c>
      <c r="B1" s="97"/>
      <c r="C1" s="97"/>
      <c r="D1" s="97"/>
      <c r="E1" s="97"/>
      <c r="F1" s="97"/>
      <c r="G1" s="23"/>
      <c r="H1" s="23"/>
    </row>
    <row r="2" spans="1:8" ht="12.75">
      <c r="A2" s="44"/>
      <c r="B2" s="44"/>
      <c r="C2" s="44"/>
      <c r="D2" s="44"/>
      <c r="E2" s="44"/>
      <c r="F2" s="44"/>
      <c r="G2" s="23"/>
      <c r="H2" s="23"/>
    </row>
    <row r="3" spans="1:6" ht="12.75">
      <c r="A3" s="98" t="s">
        <v>16</v>
      </c>
      <c r="B3" s="98"/>
      <c r="C3" s="98"/>
      <c r="D3" s="98"/>
      <c r="E3" s="98"/>
      <c r="F3" s="98"/>
    </row>
    <row r="4" spans="2:6" ht="12.75">
      <c r="B4" s="118" t="s">
        <v>53</v>
      </c>
      <c r="C4" s="100"/>
      <c r="D4" s="100"/>
      <c r="E4" s="100"/>
      <c r="F4" s="49">
        <v>0.1325</v>
      </c>
    </row>
    <row r="5" spans="2:6" ht="12.75">
      <c r="B5" s="33"/>
      <c r="C5" s="33"/>
      <c r="D5" s="33"/>
      <c r="E5" s="33"/>
      <c r="F5" s="45"/>
    </row>
    <row r="6" spans="1:6" ht="12.75">
      <c r="A6" s="7" t="s">
        <v>54</v>
      </c>
      <c r="B6" s="33"/>
      <c r="C6" s="33"/>
      <c r="D6" s="33"/>
      <c r="E6" s="33"/>
      <c r="F6" s="45"/>
    </row>
    <row r="7" spans="2:6" ht="12.75">
      <c r="B7" s="119" t="s">
        <v>52</v>
      </c>
      <c r="C7" s="120"/>
      <c r="D7" s="120"/>
      <c r="E7" s="121"/>
      <c r="F7" s="46">
        <v>0.029</v>
      </c>
    </row>
    <row r="8" spans="2:6" ht="12.75">
      <c r="B8" s="47"/>
      <c r="C8" s="33"/>
      <c r="D8" s="33"/>
      <c r="E8" s="33"/>
      <c r="F8" s="45"/>
    </row>
    <row r="9" spans="1:6" ht="12.75">
      <c r="A9" s="33" t="s">
        <v>65</v>
      </c>
      <c r="C9" s="33"/>
      <c r="D9" s="33"/>
      <c r="E9" s="33"/>
      <c r="F9" s="45"/>
    </row>
    <row r="10" spans="2:6" ht="12.75">
      <c r="B10" s="119" t="s">
        <v>66</v>
      </c>
      <c r="C10" s="120"/>
      <c r="D10" s="120"/>
      <c r="E10" s="121"/>
      <c r="F10" s="46">
        <v>0.039</v>
      </c>
    </row>
    <row r="11" spans="2:6" ht="12.75">
      <c r="B11" s="47"/>
      <c r="C11" s="33"/>
      <c r="D11" s="33"/>
      <c r="E11" s="33"/>
      <c r="F11" s="45"/>
    </row>
    <row r="12" spans="1:6" ht="12.75">
      <c r="A12" s="7" t="s">
        <v>71</v>
      </c>
      <c r="B12" s="47"/>
      <c r="C12" s="33"/>
      <c r="D12" s="33"/>
      <c r="E12" s="33"/>
      <c r="F12" s="45"/>
    </row>
    <row r="13" spans="2:6" ht="12.75">
      <c r="B13" s="119" t="s">
        <v>55</v>
      </c>
      <c r="C13" s="120"/>
      <c r="D13" s="120"/>
      <c r="E13" s="121"/>
      <c r="F13" s="41">
        <f>SUM(F4+F7+F10)</f>
        <v>0.2005</v>
      </c>
    </row>
    <row r="14" spans="2:6" ht="12.75">
      <c r="B14" s="47"/>
      <c r="C14" s="33"/>
      <c r="D14" s="33"/>
      <c r="E14" s="33"/>
      <c r="F14" s="45"/>
    </row>
    <row r="15" spans="4:6" ht="12.75">
      <c r="D15" s="44"/>
      <c r="E15" s="44"/>
      <c r="F15" s="44"/>
    </row>
    <row r="16" ht="12.75">
      <c r="A16" s="44"/>
    </row>
  </sheetData>
  <sheetProtection password="D3F7" sheet="1" objects="1" scenarios="1"/>
  <mergeCells count="6">
    <mergeCell ref="A1:F1"/>
    <mergeCell ref="A3:F3"/>
    <mergeCell ref="B4:E4"/>
    <mergeCell ref="B13:E13"/>
    <mergeCell ref="B7:E7"/>
    <mergeCell ref="B10:E10"/>
  </mergeCells>
  <dataValidations count="4">
    <dataValidation allowBlank="1" showInputMessage="1" showErrorMessage="1" prompt="Standard General &amp; Administrative Support Percent" sqref="F4"/>
    <dataValidation allowBlank="1" showInputMessage="1" showErrorMessage="1" prompt="Other Expenses Percent" sqref="F7"/>
    <dataValidation allowBlank="1" showInputMessage="1" showErrorMessage="1" prompt="Program Related Expenses formula is Standard General &amp; Administrative Support Percent + Other Expenses Percent + Utilization Expenses Percent" sqref="F13"/>
    <dataValidation allowBlank="1" showInputMessage="1" showErrorMessage="1" prompt="Utilization Expenses Percent" sqref="F10"/>
  </dataValidations>
  <printOptions/>
  <pageMargins left="0.75" right="0.75" top="1.37" bottom="1" header="0.5" footer="0.5"/>
  <pageSetup fitToHeight="1" fitToWidth="1" horizontalDpi="600" verticalDpi="600" orientation="portrait" r:id="rId2"/>
  <headerFooter alignWithMargins="0">
    <oddHeader>&amp;C&amp;G</oddHeader>
    <oddFooter>&amp;LDWRS Draft framework for Personal Support - &amp;A&amp;R&amp;P</oddFooter>
  </headerFooter>
  <legacyDrawingHF r:id="rId1"/>
</worksheet>
</file>

<file path=xl/worksheets/sheet6.xml><?xml version="1.0" encoding="utf-8"?>
<worksheet xmlns="http://schemas.openxmlformats.org/spreadsheetml/2006/main" xmlns:r="http://schemas.openxmlformats.org/officeDocument/2006/relationships">
  <dimension ref="A3:F108"/>
  <sheetViews>
    <sheetView zoomScalePageLayoutView="0" workbookViewId="0" topLeftCell="A1">
      <selection activeCell="F130" sqref="F130"/>
    </sheetView>
  </sheetViews>
  <sheetFormatPr defaultColWidth="9.140625" defaultRowHeight="12.75"/>
  <cols>
    <col min="1" max="1" width="29.00390625" style="0" customWidth="1"/>
    <col min="2" max="2" width="17.421875" style="0" customWidth="1"/>
    <col min="3" max="3" width="20.00390625" style="0" customWidth="1"/>
    <col min="4" max="5" width="9.140625" style="0" customWidth="1"/>
    <col min="6" max="6" width="5.57421875" style="61" bestFit="1" customWidth="1"/>
  </cols>
  <sheetData>
    <row r="3" spans="1:4" ht="12.75">
      <c r="A3" s="7" t="s">
        <v>98</v>
      </c>
      <c r="B3" s="60"/>
      <c r="C3" s="60"/>
      <c r="D3" s="60"/>
    </row>
    <row r="4" spans="1:4" ht="12.75">
      <c r="A4" s="62" t="s">
        <v>99</v>
      </c>
      <c r="B4" s="122" t="s">
        <v>100</v>
      </c>
      <c r="C4" s="123"/>
      <c r="D4" s="124"/>
    </row>
    <row r="5" spans="1:4" ht="12.75">
      <c r="A5" s="62" t="s">
        <v>101</v>
      </c>
      <c r="B5" s="125" t="str">
        <f>INDEX($C$10:$C$108,MATCH(B4:D4,B10:B108,0))</f>
        <v>Unspecified Region</v>
      </c>
      <c r="C5" s="126"/>
      <c r="D5" s="127"/>
    </row>
    <row r="7" spans="1:2" ht="12.75" hidden="1">
      <c r="A7" t="s">
        <v>102</v>
      </c>
      <c r="B7" t="str">
        <f>INDEX($D$10:$D$108,MATCH(B4:D4,B10:B108,0))</f>
        <v>-</v>
      </c>
    </row>
    <row r="8" ht="12.75" hidden="1"/>
    <row r="9" spans="2:6" ht="15" hidden="1">
      <c r="B9" s="63" t="s">
        <v>103</v>
      </c>
      <c r="C9" s="63" t="s">
        <v>104</v>
      </c>
      <c r="D9" s="64" t="s">
        <v>102</v>
      </c>
      <c r="F9"/>
    </row>
    <row r="10" spans="2:6" ht="15" hidden="1">
      <c r="B10" s="65" t="s">
        <v>100</v>
      </c>
      <c r="C10" s="65" t="s">
        <v>105</v>
      </c>
      <c r="D10" s="66" t="s">
        <v>106</v>
      </c>
      <c r="F10"/>
    </row>
    <row r="11" spans="2:6" ht="15" hidden="1">
      <c r="B11" s="67" t="s">
        <v>107</v>
      </c>
      <c r="C11" s="67" t="s">
        <v>108</v>
      </c>
      <c r="D11" s="68">
        <v>0.926</v>
      </c>
      <c r="F11"/>
    </row>
    <row r="12" spans="2:6" ht="15" hidden="1">
      <c r="B12" s="67" t="s">
        <v>109</v>
      </c>
      <c r="C12" s="67" t="s">
        <v>110</v>
      </c>
      <c r="D12" s="68">
        <v>1.013</v>
      </c>
      <c r="F12"/>
    </row>
    <row r="13" spans="2:6" ht="15" hidden="1">
      <c r="B13" s="67" t="s">
        <v>111</v>
      </c>
      <c r="C13" s="67" t="s">
        <v>112</v>
      </c>
      <c r="D13" s="68">
        <v>0.914</v>
      </c>
      <c r="F13"/>
    </row>
    <row r="14" spans="2:6" ht="15" hidden="1">
      <c r="B14" s="67" t="s">
        <v>113</v>
      </c>
      <c r="C14" s="67" t="s">
        <v>112</v>
      </c>
      <c r="D14" s="68">
        <v>0.914</v>
      </c>
      <c r="F14"/>
    </row>
    <row r="15" spans="2:6" ht="15" hidden="1">
      <c r="B15" s="67" t="s">
        <v>114</v>
      </c>
      <c r="C15" s="67" t="s">
        <v>115</v>
      </c>
      <c r="D15" s="68">
        <v>0.948</v>
      </c>
      <c r="F15"/>
    </row>
    <row r="16" spans="2:6" ht="15" hidden="1">
      <c r="B16" s="67" t="s">
        <v>116</v>
      </c>
      <c r="C16" s="69" t="s">
        <v>117</v>
      </c>
      <c r="D16" s="68">
        <v>0.926</v>
      </c>
      <c r="F16"/>
    </row>
    <row r="17" spans="2:6" ht="15" hidden="1">
      <c r="B17" s="67" t="s">
        <v>118</v>
      </c>
      <c r="C17" s="67" t="s">
        <v>119</v>
      </c>
      <c r="D17" s="68">
        <v>0.974</v>
      </c>
      <c r="F17"/>
    </row>
    <row r="18" spans="2:6" ht="15" hidden="1">
      <c r="B18" s="67" t="s">
        <v>120</v>
      </c>
      <c r="C18" s="69" t="s">
        <v>121</v>
      </c>
      <c r="D18" s="68">
        <v>0.915</v>
      </c>
      <c r="F18"/>
    </row>
    <row r="19" spans="2:6" ht="15" hidden="1">
      <c r="B19" s="67" t="s">
        <v>122</v>
      </c>
      <c r="C19" s="69" t="s">
        <v>123</v>
      </c>
      <c r="D19" s="68">
        <v>0.943</v>
      </c>
      <c r="F19"/>
    </row>
    <row r="20" spans="2:6" ht="15" hidden="1">
      <c r="B20" s="67" t="s">
        <v>124</v>
      </c>
      <c r="C20" s="67" t="s">
        <v>110</v>
      </c>
      <c r="D20" s="68">
        <v>1.013</v>
      </c>
      <c r="F20"/>
    </row>
    <row r="21" spans="2:6" ht="15" hidden="1">
      <c r="B21" s="67" t="s">
        <v>125</v>
      </c>
      <c r="C21" s="67" t="s">
        <v>112</v>
      </c>
      <c r="D21" s="68">
        <v>0.914</v>
      </c>
      <c r="F21"/>
    </row>
    <row r="22" spans="2:6" ht="15" hidden="1">
      <c r="B22" s="67" t="s">
        <v>126</v>
      </c>
      <c r="C22" s="69" t="s">
        <v>117</v>
      </c>
      <c r="D22" s="68">
        <v>0.926</v>
      </c>
      <c r="F22"/>
    </row>
    <row r="23" spans="2:6" ht="15" hidden="1">
      <c r="B23" s="67" t="s">
        <v>127</v>
      </c>
      <c r="C23" s="69" t="s">
        <v>110</v>
      </c>
      <c r="D23" s="68">
        <v>1.013</v>
      </c>
      <c r="F23"/>
    </row>
    <row r="24" spans="2:6" ht="15" hidden="1">
      <c r="B24" s="67" t="s">
        <v>128</v>
      </c>
      <c r="C24" s="69" t="s">
        <v>129</v>
      </c>
      <c r="D24" s="68">
        <v>1.013</v>
      </c>
      <c r="F24"/>
    </row>
    <row r="25" spans="2:6" ht="15" hidden="1">
      <c r="B25" s="67" t="s">
        <v>130</v>
      </c>
      <c r="C25" s="67" t="s">
        <v>112</v>
      </c>
      <c r="D25" s="68">
        <v>0.914</v>
      </c>
      <c r="F25"/>
    </row>
    <row r="26" spans="2:6" ht="15" hidden="1">
      <c r="B26" s="67" t="s">
        <v>131</v>
      </c>
      <c r="C26" s="69" t="s">
        <v>108</v>
      </c>
      <c r="D26" s="68">
        <v>0.926</v>
      </c>
      <c r="F26"/>
    </row>
    <row r="27" spans="2:6" ht="15" hidden="1">
      <c r="B27" s="67" t="s">
        <v>132</v>
      </c>
      <c r="C27" s="69" t="s">
        <v>117</v>
      </c>
      <c r="D27" s="68">
        <v>0.926</v>
      </c>
      <c r="F27"/>
    </row>
    <row r="28" spans="2:6" ht="15" hidden="1">
      <c r="B28" s="67" t="s">
        <v>133</v>
      </c>
      <c r="C28" s="67" t="s">
        <v>112</v>
      </c>
      <c r="D28" s="68">
        <v>0.914</v>
      </c>
      <c r="F28"/>
    </row>
    <row r="29" spans="2:6" ht="15" hidden="1">
      <c r="B29" s="67" t="s">
        <v>134</v>
      </c>
      <c r="C29" s="67" t="s">
        <v>110</v>
      </c>
      <c r="D29" s="68">
        <v>1.013</v>
      </c>
      <c r="F29"/>
    </row>
    <row r="30" spans="2:6" ht="15" hidden="1">
      <c r="B30" s="67" t="s">
        <v>135</v>
      </c>
      <c r="C30" s="69" t="s">
        <v>136</v>
      </c>
      <c r="D30" s="68">
        <v>0.983</v>
      </c>
      <c r="F30"/>
    </row>
    <row r="31" spans="2:6" ht="15" hidden="1">
      <c r="B31" s="67" t="s">
        <v>137</v>
      </c>
      <c r="C31" s="67" t="s">
        <v>112</v>
      </c>
      <c r="D31" s="68">
        <v>0.914</v>
      </c>
      <c r="F31"/>
    </row>
    <row r="32" spans="2:6" ht="15" hidden="1">
      <c r="B32" s="67" t="s">
        <v>138</v>
      </c>
      <c r="C32" s="69" t="s">
        <v>121</v>
      </c>
      <c r="D32" s="68">
        <v>0.915</v>
      </c>
      <c r="F32"/>
    </row>
    <row r="33" spans="2:6" ht="15" hidden="1">
      <c r="B33" s="67" t="s">
        <v>139</v>
      </c>
      <c r="C33" s="69" t="s">
        <v>136</v>
      </c>
      <c r="D33" s="68">
        <v>0.983</v>
      </c>
      <c r="F33"/>
    </row>
    <row r="34" spans="2:6" ht="15" hidden="1">
      <c r="B34" s="67" t="s">
        <v>140</v>
      </c>
      <c r="C34" s="69" t="s">
        <v>121</v>
      </c>
      <c r="D34" s="68">
        <v>0.915</v>
      </c>
      <c r="F34"/>
    </row>
    <row r="35" spans="2:6" ht="15" hidden="1">
      <c r="B35" s="67" t="s">
        <v>141</v>
      </c>
      <c r="C35" s="69" t="s">
        <v>121</v>
      </c>
      <c r="D35" s="68">
        <v>0.915</v>
      </c>
      <c r="F35"/>
    </row>
    <row r="36" spans="2:6" ht="15" hidden="1">
      <c r="B36" s="67" t="s">
        <v>142</v>
      </c>
      <c r="C36" s="67" t="s">
        <v>112</v>
      </c>
      <c r="D36" s="68">
        <v>0.914</v>
      </c>
      <c r="F36"/>
    </row>
    <row r="37" spans="2:6" ht="15" hidden="1">
      <c r="B37" s="67" t="s">
        <v>143</v>
      </c>
      <c r="C37" s="67" t="s">
        <v>110</v>
      </c>
      <c r="D37" s="68">
        <v>1.013</v>
      </c>
      <c r="F37"/>
    </row>
    <row r="38" spans="2:6" ht="15" hidden="1">
      <c r="B38" s="67" t="s">
        <v>144</v>
      </c>
      <c r="C38" s="69" t="s">
        <v>145</v>
      </c>
      <c r="D38" s="68">
        <v>0.94</v>
      </c>
      <c r="F38"/>
    </row>
    <row r="39" spans="2:6" ht="15" hidden="1">
      <c r="B39" s="67" t="s">
        <v>146</v>
      </c>
      <c r="C39" s="67" t="s">
        <v>112</v>
      </c>
      <c r="D39" s="68">
        <v>0.914</v>
      </c>
      <c r="F39"/>
    </row>
    <row r="40" spans="2:6" ht="15" hidden="1">
      <c r="B40" s="67" t="s">
        <v>147</v>
      </c>
      <c r="C40" s="69" t="s">
        <v>110</v>
      </c>
      <c r="D40" s="68">
        <v>1.013</v>
      </c>
      <c r="F40"/>
    </row>
    <row r="41" spans="2:6" ht="15" hidden="1">
      <c r="B41" s="67" t="s">
        <v>148</v>
      </c>
      <c r="C41" s="69" t="s">
        <v>108</v>
      </c>
      <c r="D41" s="68">
        <v>0.926</v>
      </c>
      <c r="F41"/>
    </row>
    <row r="42" spans="2:6" ht="15" hidden="1">
      <c r="B42" s="67" t="s">
        <v>149</v>
      </c>
      <c r="C42" s="69" t="s">
        <v>117</v>
      </c>
      <c r="D42" s="68">
        <v>0.926</v>
      </c>
      <c r="F42"/>
    </row>
    <row r="43" spans="2:6" ht="15" hidden="1">
      <c r="B43" s="67" t="s">
        <v>150</v>
      </c>
      <c r="C43" s="69" t="s">
        <v>108</v>
      </c>
      <c r="D43" s="68">
        <v>0.926</v>
      </c>
      <c r="F43"/>
    </row>
    <row r="44" spans="2:6" ht="15" hidden="1">
      <c r="B44" s="67" t="s">
        <v>151</v>
      </c>
      <c r="C44" s="69" t="s">
        <v>117</v>
      </c>
      <c r="D44" s="68">
        <v>0.926</v>
      </c>
      <c r="F44"/>
    </row>
    <row r="45" spans="2:6" ht="15" hidden="1">
      <c r="B45" s="67" t="s">
        <v>152</v>
      </c>
      <c r="C45" s="67" t="s">
        <v>112</v>
      </c>
      <c r="D45" s="68">
        <v>0.914</v>
      </c>
      <c r="F45"/>
    </row>
    <row r="46" spans="2:6" ht="15" hidden="1">
      <c r="B46" s="67" t="s">
        <v>153</v>
      </c>
      <c r="C46" s="69" t="s">
        <v>108</v>
      </c>
      <c r="D46" s="68">
        <v>0.926</v>
      </c>
      <c r="F46"/>
    </row>
    <row r="47" spans="2:6" ht="15" hidden="1">
      <c r="B47" s="67" t="s">
        <v>154</v>
      </c>
      <c r="C47" s="69" t="s">
        <v>117</v>
      </c>
      <c r="D47" s="68">
        <v>0.926</v>
      </c>
      <c r="F47"/>
    </row>
    <row r="48" spans="2:6" ht="15" hidden="1">
      <c r="B48" s="67" t="s">
        <v>155</v>
      </c>
      <c r="C48" s="69" t="s">
        <v>108</v>
      </c>
      <c r="D48" s="68">
        <v>0.926</v>
      </c>
      <c r="F48"/>
    </row>
    <row r="49" spans="2:6" ht="15" hidden="1">
      <c r="B49" s="67" t="s">
        <v>156</v>
      </c>
      <c r="C49" s="67" t="s">
        <v>112</v>
      </c>
      <c r="D49" s="68">
        <v>0.914</v>
      </c>
      <c r="F49"/>
    </row>
    <row r="50" spans="2:6" ht="15" hidden="1">
      <c r="B50" s="67" t="s">
        <v>157</v>
      </c>
      <c r="C50" s="69" t="s">
        <v>110</v>
      </c>
      <c r="D50" s="68">
        <v>1.013</v>
      </c>
      <c r="F50"/>
    </row>
    <row r="51" spans="2:6" ht="15" hidden="1">
      <c r="B51" s="67" t="s">
        <v>158</v>
      </c>
      <c r="C51" s="69" t="s">
        <v>117</v>
      </c>
      <c r="D51" s="68">
        <v>0.926</v>
      </c>
      <c r="F51"/>
    </row>
    <row r="52" spans="2:6" ht="15" hidden="1">
      <c r="B52" s="67" t="s">
        <v>159</v>
      </c>
      <c r="C52" s="69" t="s">
        <v>117</v>
      </c>
      <c r="D52" s="68">
        <v>0.926</v>
      </c>
      <c r="F52"/>
    </row>
    <row r="53" spans="2:6" ht="15" hidden="1">
      <c r="B53" s="67" t="s">
        <v>163</v>
      </c>
      <c r="C53" s="69" t="s">
        <v>117</v>
      </c>
      <c r="D53" s="68">
        <v>0.926</v>
      </c>
      <c r="F53"/>
    </row>
    <row r="54" spans="2:6" ht="15" hidden="1">
      <c r="B54" s="67" t="s">
        <v>160</v>
      </c>
      <c r="C54" s="67" t="s">
        <v>112</v>
      </c>
      <c r="D54" s="68">
        <v>0.914</v>
      </c>
      <c r="F54"/>
    </row>
    <row r="55" spans="2:6" ht="15" hidden="1">
      <c r="B55" s="67" t="s">
        <v>161</v>
      </c>
      <c r="C55" s="67" t="s">
        <v>112</v>
      </c>
      <c r="D55" s="68">
        <v>0.914</v>
      </c>
      <c r="F55"/>
    </row>
    <row r="56" spans="2:6" ht="15" hidden="1">
      <c r="B56" s="67" t="s">
        <v>162</v>
      </c>
      <c r="C56" s="69" t="s">
        <v>121</v>
      </c>
      <c r="D56" s="68">
        <v>0.915</v>
      </c>
      <c r="F56"/>
    </row>
    <row r="57" spans="2:6" ht="15" hidden="1">
      <c r="B57" s="67" t="s">
        <v>164</v>
      </c>
      <c r="C57" s="69" t="s">
        <v>117</v>
      </c>
      <c r="D57" s="68">
        <v>0.926</v>
      </c>
      <c r="F57"/>
    </row>
    <row r="58" spans="2:6" ht="15" hidden="1">
      <c r="B58" s="67" t="s">
        <v>165</v>
      </c>
      <c r="C58" s="69" t="s">
        <v>110</v>
      </c>
      <c r="D58" s="68">
        <v>1.013</v>
      </c>
      <c r="F58"/>
    </row>
    <row r="59" spans="2:6" ht="15" hidden="1">
      <c r="B59" s="67" t="s">
        <v>166</v>
      </c>
      <c r="C59" s="67" t="s">
        <v>112</v>
      </c>
      <c r="D59" s="68">
        <v>0.914</v>
      </c>
      <c r="F59"/>
    </row>
    <row r="60" spans="2:6" ht="15" hidden="1">
      <c r="B60" s="67" t="s">
        <v>167</v>
      </c>
      <c r="C60" s="69" t="s">
        <v>121</v>
      </c>
      <c r="D60" s="68">
        <v>0.915</v>
      </c>
      <c r="F60"/>
    </row>
    <row r="61" spans="2:6" ht="15" hidden="1">
      <c r="B61" s="67" t="s">
        <v>168</v>
      </c>
      <c r="C61" s="69" t="s">
        <v>117</v>
      </c>
      <c r="D61" s="68">
        <v>0.926</v>
      </c>
      <c r="F61"/>
    </row>
    <row r="62" spans="2:6" ht="15" hidden="1">
      <c r="B62" s="67" t="s">
        <v>169</v>
      </c>
      <c r="C62" s="69" t="s">
        <v>119</v>
      </c>
      <c r="D62" s="68">
        <v>0.974</v>
      </c>
      <c r="F62"/>
    </row>
    <row r="63" spans="2:6" ht="15" hidden="1">
      <c r="B63" s="67" t="s">
        <v>170</v>
      </c>
      <c r="C63" s="69" t="s">
        <v>117</v>
      </c>
      <c r="D63" s="68">
        <v>0.926</v>
      </c>
      <c r="F63"/>
    </row>
    <row r="64" spans="2:6" ht="15" hidden="1">
      <c r="B64" s="67" t="s">
        <v>171</v>
      </c>
      <c r="C64" s="67" t="s">
        <v>112</v>
      </c>
      <c r="D64" s="68">
        <v>0.914</v>
      </c>
      <c r="F64"/>
    </row>
    <row r="65" spans="2:6" ht="15" hidden="1">
      <c r="B65" s="67" t="s">
        <v>172</v>
      </c>
      <c r="C65" s="69" t="s">
        <v>136</v>
      </c>
      <c r="D65" s="68">
        <v>0.983</v>
      </c>
      <c r="F65"/>
    </row>
    <row r="66" spans="2:6" ht="15" hidden="1">
      <c r="B66" s="67" t="s">
        <v>173</v>
      </c>
      <c r="C66" s="67" t="s">
        <v>112</v>
      </c>
      <c r="D66" s="68">
        <v>0.914</v>
      </c>
      <c r="F66"/>
    </row>
    <row r="67" spans="2:6" ht="15" hidden="1">
      <c r="B67" s="67" t="s">
        <v>174</v>
      </c>
      <c r="C67" s="67" t="s">
        <v>112</v>
      </c>
      <c r="D67" s="68">
        <v>0.914</v>
      </c>
      <c r="F67"/>
    </row>
    <row r="68" spans="2:6" ht="15" hidden="1">
      <c r="B68" s="67" t="s">
        <v>175</v>
      </c>
      <c r="C68" s="69" t="s">
        <v>108</v>
      </c>
      <c r="D68" s="68">
        <v>0.926</v>
      </c>
      <c r="F68"/>
    </row>
    <row r="69" spans="2:6" ht="15" hidden="1">
      <c r="B69" s="67" t="s">
        <v>176</v>
      </c>
      <c r="C69" s="69" t="s">
        <v>117</v>
      </c>
      <c r="D69" s="68">
        <v>0.926</v>
      </c>
      <c r="F69"/>
    </row>
    <row r="70" spans="2:6" ht="15" hidden="1">
      <c r="B70" s="67" t="s">
        <v>177</v>
      </c>
      <c r="C70" s="69" t="s">
        <v>178</v>
      </c>
      <c r="D70" s="68">
        <v>1.014</v>
      </c>
      <c r="F70"/>
    </row>
    <row r="71" spans="2:6" ht="15" hidden="1">
      <c r="B71" s="67" t="s">
        <v>179</v>
      </c>
      <c r="C71" s="67" t="s">
        <v>112</v>
      </c>
      <c r="D71" s="68">
        <v>0.914</v>
      </c>
      <c r="F71"/>
    </row>
    <row r="72" spans="2:6" ht="15" hidden="1">
      <c r="B72" s="67" t="s">
        <v>180</v>
      </c>
      <c r="C72" s="67" t="s">
        <v>110</v>
      </c>
      <c r="D72" s="68">
        <v>1.013</v>
      </c>
      <c r="F72"/>
    </row>
    <row r="73" spans="2:6" ht="15" hidden="1">
      <c r="B73" s="67" t="s">
        <v>181</v>
      </c>
      <c r="C73" s="67" t="s">
        <v>112</v>
      </c>
      <c r="D73" s="68">
        <v>0.914</v>
      </c>
      <c r="F73"/>
    </row>
    <row r="74" spans="2:6" ht="15" hidden="1">
      <c r="B74" s="67" t="s">
        <v>182</v>
      </c>
      <c r="C74" s="69" t="s">
        <v>117</v>
      </c>
      <c r="D74" s="68">
        <v>0.926</v>
      </c>
      <c r="F74"/>
    </row>
    <row r="75" spans="2:6" ht="15" hidden="1">
      <c r="B75" s="67" t="s">
        <v>183</v>
      </c>
      <c r="C75" s="69" t="s">
        <v>117</v>
      </c>
      <c r="D75" s="68">
        <v>0.926</v>
      </c>
      <c r="F75"/>
    </row>
    <row r="76" spans="2:6" ht="15" hidden="1">
      <c r="B76" s="67" t="s">
        <v>184</v>
      </c>
      <c r="C76" s="69" t="s">
        <v>121</v>
      </c>
      <c r="D76" s="68">
        <v>0.915</v>
      </c>
      <c r="F76"/>
    </row>
    <row r="77" spans="2:6" ht="15" hidden="1">
      <c r="B77" s="67" t="s">
        <v>185</v>
      </c>
      <c r="C77" s="69" t="s">
        <v>117</v>
      </c>
      <c r="D77" s="68">
        <v>0.926</v>
      </c>
      <c r="F77"/>
    </row>
    <row r="78" spans="2:6" ht="15" hidden="1">
      <c r="B78" s="67" t="s">
        <v>186</v>
      </c>
      <c r="C78" s="67" t="s">
        <v>112</v>
      </c>
      <c r="D78" s="68">
        <v>0.914</v>
      </c>
      <c r="F78"/>
    </row>
    <row r="79" spans="2:6" ht="15" hidden="1">
      <c r="B79" s="67" t="s">
        <v>190</v>
      </c>
      <c r="C79" s="69" t="s">
        <v>123</v>
      </c>
      <c r="D79" s="68">
        <v>0.943</v>
      </c>
      <c r="F79"/>
    </row>
    <row r="80" spans="2:6" ht="15" hidden="1">
      <c r="B80" s="67" t="s">
        <v>187</v>
      </c>
      <c r="C80" s="67" t="s">
        <v>110</v>
      </c>
      <c r="D80" s="68">
        <v>1.013</v>
      </c>
      <c r="F80"/>
    </row>
    <row r="81" spans="2:6" ht="15" hidden="1">
      <c r="B81" s="67" t="s">
        <v>188</v>
      </c>
      <c r="C81" s="69" t="s">
        <v>110</v>
      </c>
      <c r="D81" s="68">
        <v>1.013</v>
      </c>
      <c r="F81"/>
    </row>
    <row r="82" spans="2:6" ht="15" hidden="1">
      <c r="B82" s="67" t="s">
        <v>189</v>
      </c>
      <c r="C82" s="69" t="s">
        <v>110</v>
      </c>
      <c r="D82" s="68">
        <v>1.013</v>
      </c>
      <c r="F82"/>
    </row>
    <row r="83" spans="2:6" ht="15" hidden="1">
      <c r="B83" s="67" t="s">
        <v>191</v>
      </c>
      <c r="C83" s="69" t="s">
        <v>115</v>
      </c>
      <c r="D83" s="68">
        <v>0.9483</v>
      </c>
      <c r="F83"/>
    </row>
    <row r="84" spans="2:6" ht="15" hidden="1">
      <c r="B84" s="67" t="s">
        <v>192</v>
      </c>
      <c r="C84" s="69" t="s">
        <v>121</v>
      </c>
      <c r="D84" s="68">
        <v>0.915</v>
      </c>
      <c r="F84"/>
    </row>
    <row r="85" spans="2:6" ht="15" hidden="1">
      <c r="B85" s="67" t="s">
        <v>193</v>
      </c>
      <c r="C85" s="67" t="s">
        <v>112</v>
      </c>
      <c r="D85" s="68">
        <v>0.914</v>
      </c>
      <c r="F85"/>
    </row>
    <row r="86" spans="2:6" ht="15" hidden="1">
      <c r="B86" s="67" t="s">
        <v>194</v>
      </c>
      <c r="C86" s="69" t="s">
        <v>117</v>
      </c>
      <c r="D86" s="68">
        <v>0.926</v>
      </c>
      <c r="F86"/>
    </row>
    <row r="87" spans="2:6" ht="15" hidden="1">
      <c r="B87" s="67" t="s">
        <v>195</v>
      </c>
      <c r="C87" s="67" t="s">
        <v>112</v>
      </c>
      <c r="D87" s="68">
        <v>0.914</v>
      </c>
      <c r="F87"/>
    </row>
    <row r="88" spans="2:6" ht="15" hidden="1">
      <c r="B88" s="67" t="s">
        <v>196</v>
      </c>
      <c r="C88" s="67" t="s">
        <v>112</v>
      </c>
      <c r="D88" s="68">
        <v>0.914</v>
      </c>
      <c r="F88"/>
    </row>
    <row r="89" spans="2:6" ht="15" hidden="1">
      <c r="B89" s="67" t="s">
        <v>197</v>
      </c>
      <c r="C89" s="69" t="s">
        <v>136</v>
      </c>
      <c r="D89" s="68">
        <v>0.983</v>
      </c>
      <c r="F89"/>
    </row>
    <row r="90" spans="2:6" ht="15" hidden="1">
      <c r="B90" s="67" t="s">
        <v>198</v>
      </c>
      <c r="C90" s="67" t="s">
        <v>112</v>
      </c>
      <c r="D90" s="68">
        <v>0.914</v>
      </c>
      <c r="F90"/>
    </row>
    <row r="91" spans="2:6" ht="15" hidden="1">
      <c r="B91" s="67" t="s">
        <v>199</v>
      </c>
      <c r="C91" s="69" t="s">
        <v>121</v>
      </c>
      <c r="D91" s="68">
        <v>0.915</v>
      </c>
      <c r="F91"/>
    </row>
    <row r="92" spans="2:6" ht="15" hidden="1">
      <c r="B92" s="67" t="s">
        <v>200</v>
      </c>
      <c r="C92" s="67" t="s">
        <v>110</v>
      </c>
      <c r="D92" s="68">
        <v>1.013</v>
      </c>
      <c r="F92"/>
    </row>
    <row r="93" spans="2:6" ht="15" hidden="1">
      <c r="B93" s="67" t="s">
        <v>201</v>
      </c>
      <c r="C93" s="69" t="s">
        <v>121</v>
      </c>
      <c r="D93" s="68">
        <v>0.915</v>
      </c>
      <c r="F93"/>
    </row>
    <row r="94" spans="2:6" ht="15" hidden="1">
      <c r="B94" s="67" t="s">
        <v>202</v>
      </c>
      <c r="C94" s="67" t="s">
        <v>112</v>
      </c>
      <c r="D94" s="68">
        <v>0.914</v>
      </c>
      <c r="F94"/>
    </row>
    <row r="95" spans="2:6" ht="15" hidden="1">
      <c r="B95" s="67" t="s">
        <v>203</v>
      </c>
      <c r="C95" s="69" t="s">
        <v>121</v>
      </c>
      <c r="D95" s="68">
        <v>0.915</v>
      </c>
      <c r="F95"/>
    </row>
    <row r="96" spans="2:6" ht="15" hidden="1">
      <c r="B96" s="128" t="s">
        <v>204</v>
      </c>
      <c r="C96" s="129" t="s">
        <v>110</v>
      </c>
      <c r="D96" s="130">
        <v>1.013</v>
      </c>
      <c r="F96"/>
    </row>
    <row r="97" spans="2:6" ht="15" hidden="1">
      <c r="B97" s="131" t="s">
        <v>205</v>
      </c>
      <c r="C97" s="132" t="s">
        <v>117</v>
      </c>
      <c r="D97" s="68">
        <v>0.926</v>
      </c>
      <c r="F97"/>
    </row>
    <row r="98" spans="2:4" ht="12.75" hidden="1">
      <c r="B98" s="133" t="s">
        <v>212</v>
      </c>
      <c r="C98" s="134" t="s">
        <v>112</v>
      </c>
      <c r="D98" s="135">
        <v>0.914</v>
      </c>
    </row>
    <row r="99" spans="2:4" ht="12.75" hidden="1">
      <c r="B99" s="133" t="s">
        <v>213</v>
      </c>
      <c r="C99" s="134" t="s">
        <v>112</v>
      </c>
      <c r="D99" s="135">
        <v>0.914</v>
      </c>
    </row>
    <row r="100" spans="2:4" ht="12.75" hidden="1">
      <c r="B100" s="133" t="s">
        <v>214</v>
      </c>
      <c r="C100" s="134" t="s">
        <v>117</v>
      </c>
      <c r="D100" s="68">
        <v>0.926</v>
      </c>
    </row>
    <row r="101" spans="2:4" ht="12.75" hidden="1">
      <c r="B101" s="133" t="s">
        <v>215</v>
      </c>
      <c r="C101" s="134" t="s">
        <v>110</v>
      </c>
      <c r="D101" s="135">
        <v>1.013</v>
      </c>
    </row>
    <row r="102" spans="2:4" ht="12.75" hidden="1">
      <c r="B102" s="133" t="s">
        <v>216</v>
      </c>
      <c r="C102" s="134" t="s">
        <v>117</v>
      </c>
      <c r="D102" s="68">
        <v>0.926</v>
      </c>
    </row>
    <row r="103" spans="2:4" ht="12.75" hidden="1">
      <c r="B103" s="133" t="s">
        <v>217</v>
      </c>
      <c r="C103" s="134" t="s">
        <v>110</v>
      </c>
      <c r="D103" s="135">
        <v>1.013</v>
      </c>
    </row>
    <row r="104" spans="2:4" ht="12.75" hidden="1">
      <c r="B104" s="133" t="s">
        <v>218</v>
      </c>
      <c r="C104" s="134" t="s">
        <v>108</v>
      </c>
      <c r="D104" s="135">
        <v>0.926</v>
      </c>
    </row>
    <row r="105" spans="2:4" ht="12.75" hidden="1">
      <c r="B105" s="133" t="s">
        <v>219</v>
      </c>
      <c r="C105" s="134" t="s">
        <v>123</v>
      </c>
      <c r="D105" s="135">
        <v>0.943</v>
      </c>
    </row>
    <row r="106" spans="2:4" ht="12.75" hidden="1">
      <c r="B106" s="133" t="s">
        <v>220</v>
      </c>
      <c r="C106" s="134" t="s">
        <v>112</v>
      </c>
      <c r="D106" s="134">
        <v>0.914</v>
      </c>
    </row>
    <row r="107" spans="2:4" ht="12.75" hidden="1">
      <c r="B107" s="133" t="s">
        <v>221</v>
      </c>
      <c r="C107" s="134" t="s">
        <v>108</v>
      </c>
      <c r="D107" s="135">
        <v>0.926</v>
      </c>
    </row>
    <row r="108" spans="2:4" ht="12.75" hidden="1">
      <c r="B108" s="133" t="s">
        <v>222</v>
      </c>
      <c r="C108" s="134" t="s">
        <v>121</v>
      </c>
      <c r="D108" s="135">
        <v>0.915</v>
      </c>
    </row>
  </sheetData>
  <sheetProtection password="D3F7" sheet="1"/>
  <mergeCells count="2">
    <mergeCell ref="B4:D4"/>
    <mergeCell ref="B5:D5"/>
  </mergeCells>
  <dataValidations count="1">
    <dataValidation type="list" allowBlank="1" showInputMessage="1" showErrorMessage="1" prompt="Select the County of Residence to determine the Regional Variance Factor for this service." sqref="B4:D4">
      <formula1>$B$10:$B$108</formula1>
    </dataValidation>
  </dataValidation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pageSetUpPr fitToPage="1"/>
  </sheetPr>
  <dimension ref="A1:G55"/>
  <sheetViews>
    <sheetView zoomScale="125" zoomScaleNormal="125" zoomScalePageLayoutView="0" workbookViewId="0" topLeftCell="A1">
      <selection activeCell="D7" sqref="D7"/>
    </sheetView>
  </sheetViews>
  <sheetFormatPr defaultColWidth="9.140625" defaultRowHeight="12.75"/>
  <cols>
    <col min="1" max="1" width="37.8515625" style="3" customWidth="1"/>
    <col min="2" max="2" width="20.7109375" style="3" bestFit="1" customWidth="1"/>
    <col min="3" max="3" width="12.7109375" style="3" bestFit="1" customWidth="1"/>
    <col min="4" max="4" width="17.140625" style="3" customWidth="1"/>
    <col min="5" max="5" width="10.28125" style="85" bestFit="1" customWidth="1"/>
    <col min="6" max="6" width="11.28125" style="3" bestFit="1" customWidth="1"/>
    <col min="7" max="16384" width="9.140625" style="3" customWidth="1"/>
  </cols>
  <sheetData>
    <row r="1" spans="1:6" ht="15">
      <c r="A1" s="25" t="s">
        <v>50</v>
      </c>
      <c r="D1" s="23"/>
      <c r="F1" s="23"/>
    </row>
    <row r="2" spans="1:6" ht="12.75">
      <c r="A2" s="23"/>
      <c r="B2" s="23"/>
      <c r="C2" s="23"/>
      <c r="D2" s="23"/>
      <c r="F2" s="23"/>
    </row>
    <row r="3" spans="1:6" ht="12.75">
      <c r="A3" s="7" t="s">
        <v>10</v>
      </c>
      <c r="B3" s="23"/>
      <c r="C3" s="23"/>
      <c r="D3" s="7" t="s">
        <v>59</v>
      </c>
      <c r="F3" s="23"/>
    </row>
    <row r="4" spans="1:6" ht="12.75">
      <c r="A4" s="26" t="s">
        <v>25</v>
      </c>
      <c r="B4" s="24">
        <f>'Direct Staffing'!D23</f>
        <v>15.62869315</v>
      </c>
      <c r="D4" s="27">
        <f>B4</f>
        <v>15.62869315</v>
      </c>
      <c r="F4" s="23"/>
    </row>
    <row r="5" spans="1:6" ht="12.75">
      <c r="A5" s="23"/>
      <c r="B5" s="23"/>
      <c r="C5" s="23"/>
      <c r="D5" s="23"/>
      <c r="F5" s="23"/>
    </row>
    <row r="6" spans="1:6" ht="12.75">
      <c r="A6" s="7" t="s">
        <v>26</v>
      </c>
      <c r="B6" s="23"/>
      <c r="C6" s="23"/>
      <c r="D6" s="23"/>
      <c r="F6" s="23"/>
    </row>
    <row r="7" spans="1:6" ht="12.75">
      <c r="A7" s="26" t="s">
        <v>27</v>
      </c>
      <c r="B7" s="42">
        <f>'Program Plan Support'!D10</f>
        <v>0.07</v>
      </c>
      <c r="D7" s="27">
        <f>B7*D4</f>
        <v>1.0940085205</v>
      </c>
      <c r="F7" s="23"/>
    </row>
    <row r="8" spans="1:6" ht="12.75">
      <c r="A8" s="23"/>
      <c r="B8" s="23"/>
      <c r="C8" s="23"/>
      <c r="D8" s="23"/>
      <c r="F8" s="23"/>
    </row>
    <row r="9" spans="1:6" ht="12.75">
      <c r="A9" s="7" t="s">
        <v>1</v>
      </c>
      <c r="B9" s="23"/>
      <c r="C9" s="23"/>
      <c r="D9" s="23"/>
      <c r="F9" s="23"/>
    </row>
    <row r="10" spans="1:6" ht="12.75">
      <c r="A10" s="26" t="s">
        <v>9</v>
      </c>
      <c r="B10" s="43">
        <f>'Emp. Related Exp.'!D19</f>
        <v>0.236</v>
      </c>
      <c r="C10" s="27"/>
      <c r="D10" s="27">
        <f>B10*(D4+D7)</f>
        <v>3.946557594238</v>
      </c>
      <c r="F10" s="23"/>
    </row>
    <row r="11" spans="1:6" ht="12.75">
      <c r="A11" s="23"/>
      <c r="B11" s="23"/>
      <c r="C11" s="23"/>
      <c r="D11" s="23"/>
      <c r="F11" s="23"/>
    </row>
    <row r="12" spans="1:6" ht="12.75">
      <c r="A12" s="7" t="s">
        <v>30</v>
      </c>
      <c r="B12" s="23"/>
      <c r="C12" s="23"/>
      <c r="D12" s="23"/>
      <c r="F12" s="23"/>
    </row>
    <row r="13" spans="1:6" ht="12.75">
      <c r="A13" s="28" t="s">
        <v>31</v>
      </c>
      <c r="B13" s="92">
        <f>'Client Programming &amp; Supports'!D5</f>
        <v>0.023</v>
      </c>
      <c r="D13" s="6">
        <f>(D4+D7+D10)*B13</f>
        <v>0.47539296308897405</v>
      </c>
      <c r="F13" s="23"/>
    </row>
    <row r="14" spans="1:6" ht="12.75">
      <c r="A14" s="23"/>
      <c r="B14" s="23"/>
      <c r="C14" s="23"/>
      <c r="D14" s="23"/>
      <c r="F14" s="23"/>
    </row>
    <row r="15" spans="1:6" ht="12.75">
      <c r="A15" s="7" t="s">
        <v>52</v>
      </c>
      <c r="B15" s="23"/>
      <c r="C15" s="23"/>
      <c r="D15" s="23"/>
      <c r="F15" s="23"/>
    </row>
    <row r="16" spans="1:6" ht="12.75">
      <c r="A16" s="48" t="s">
        <v>56</v>
      </c>
      <c r="B16" s="50">
        <f>'Program Related Expenses'!F13</f>
        <v>0.2005</v>
      </c>
      <c r="C16" s="27"/>
      <c r="D16" s="27">
        <f>E16-(D4+D10+D7+D13)</f>
        <v>5.302692647503825</v>
      </c>
      <c r="E16" s="85">
        <f>(D4+D10+D7+D13)/(1-B16)</f>
        <v>26.447344875330803</v>
      </c>
      <c r="F16" s="23"/>
    </row>
    <row r="17" spans="1:6" ht="12.75">
      <c r="A17" s="70"/>
      <c r="B17" s="71"/>
      <c r="C17" s="27"/>
      <c r="D17" s="27"/>
      <c r="F17" s="23"/>
    </row>
    <row r="18" spans="1:7" s="77" customFormat="1" ht="12.75">
      <c r="A18" s="72" t="s">
        <v>206</v>
      </c>
      <c r="B18" s="73"/>
      <c r="C18" s="74"/>
      <c r="D18" s="74"/>
      <c r="E18" s="85"/>
      <c r="F18" s="75"/>
      <c r="G18" s="76"/>
    </row>
    <row r="19" spans="1:7" s="77" customFormat="1" ht="12.75">
      <c r="A19" s="78" t="s">
        <v>207</v>
      </c>
      <c r="B19" s="79" t="str">
        <f>'Regional Variance Factor'!B7</f>
        <v>-</v>
      </c>
      <c r="C19" s="80"/>
      <c r="D19" s="81" t="str">
        <f>IF((B19&lt;&gt;"-"),((E16*B19)-E16),"Select County")</f>
        <v>Select County</v>
      </c>
      <c r="E19" s="85"/>
      <c r="F19" s="75"/>
      <c r="G19" s="82"/>
    </row>
    <row r="20" spans="1:6" ht="12.75">
      <c r="A20" s="23"/>
      <c r="B20" s="23"/>
      <c r="C20" s="23"/>
      <c r="D20" s="23"/>
      <c r="F20" s="23"/>
    </row>
    <row r="21" spans="1:6" ht="12.75">
      <c r="A21" s="29" t="s">
        <v>72</v>
      </c>
      <c r="B21" s="24" t="str">
        <f>D21</f>
        <v>Select County</v>
      </c>
      <c r="D21" s="6" t="str">
        <f>IF((B19&lt;&gt;"-"),E16+D19,"Select County")</f>
        <v>Select County</v>
      </c>
      <c r="F21" s="23"/>
    </row>
    <row r="22" spans="1:6" ht="12.75">
      <c r="A22"/>
      <c r="D22" s="23"/>
      <c r="F22" s="23"/>
    </row>
    <row r="23" spans="1:6" ht="12.75">
      <c r="A23" s="29" t="s">
        <v>57</v>
      </c>
      <c r="B23" s="51" t="str">
        <f>IF((B19&lt;&gt;"-"),B21/4,"Select County")</f>
        <v>Select County</v>
      </c>
      <c r="C23" s="23"/>
      <c r="D23" s="23"/>
      <c r="F23" s="23"/>
    </row>
    <row r="24" spans="1:6" ht="12.75">
      <c r="A24" s="23"/>
      <c r="B24" s="23"/>
      <c r="C24" s="23"/>
      <c r="D24" s="23"/>
      <c r="F24" s="23"/>
    </row>
    <row r="25" spans="1:2" ht="12.75">
      <c r="A25" s="7" t="s">
        <v>73</v>
      </c>
      <c r="B25" s="73">
        <v>1</v>
      </c>
    </row>
    <row r="26" spans="1:2" ht="12.75">
      <c r="A26" s="54" t="s">
        <v>74</v>
      </c>
      <c r="B26" s="83" t="str">
        <f>IF((B19&lt;&gt;"-"),B30-B21,"-")</f>
        <v>-</v>
      </c>
    </row>
    <row r="27" spans="1:2" ht="12.75">
      <c r="A27" s="54" t="s">
        <v>75</v>
      </c>
      <c r="B27" s="83" t="str">
        <f>IF((B19&lt;&gt;"-"),B31-B23,"-")</f>
        <v>-</v>
      </c>
    </row>
    <row r="29" ht="12.75">
      <c r="A29" s="7" t="s">
        <v>208</v>
      </c>
    </row>
    <row r="30" spans="1:2" ht="12.75">
      <c r="A30" s="54" t="s">
        <v>81</v>
      </c>
      <c r="B30" s="57" t="str">
        <f>IF((B19&lt;&gt;"-"),ROUND(B25*B21,4),"-")</f>
        <v>-</v>
      </c>
    </row>
    <row r="31" spans="1:2" ht="12.75">
      <c r="A31" s="54" t="s">
        <v>82</v>
      </c>
      <c r="B31" s="57" t="str">
        <f>IF((B19&lt;&gt;"-"),ROUND(B25*B23,4),"-")</f>
        <v>-</v>
      </c>
    </row>
    <row r="33" spans="1:2" ht="12.75">
      <c r="A33" s="7" t="s">
        <v>83</v>
      </c>
      <c r="B33" s="84">
        <v>0.01</v>
      </c>
    </row>
    <row r="34" spans="1:2" ht="12.75">
      <c r="A34" s="54" t="s">
        <v>209</v>
      </c>
      <c r="B34" s="83" t="str">
        <f>IF((B19&lt;&gt;"-"),B30*B33,"-")</f>
        <v>-</v>
      </c>
    </row>
    <row r="35" spans="1:2" ht="12.75">
      <c r="A35" s="54" t="s">
        <v>84</v>
      </c>
      <c r="B35" s="83" t="str">
        <f>IF((B19&lt;&gt;"-"),B31*B33,"-")</f>
        <v>-</v>
      </c>
    </row>
    <row r="37" ht="12.75">
      <c r="A37" s="7" t="s">
        <v>88</v>
      </c>
    </row>
    <row r="38" spans="1:2" ht="12.75">
      <c r="A38" s="54" t="s">
        <v>85</v>
      </c>
      <c r="B38" s="57" t="str">
        <f>IF((B19&lt;&gt;"-"),B30+B34,"-")</f>
        <v>-</v>
      </c>
    </row>
    <row r="39" spans="1:2" ht="12.75">
      <c r="A39" s="54" t="s">
        <v>86</v>
      </c>
      <c r="B39" s="57" t="str">
        <f>IF((B19&lt;&gt;"-"),B31+B35,"-")</f>
        <v>-</v>
      </c>
    </row>
    <row r="41" spans="1:2" ht="12.75">
      <c r="A41" s="7" t="s">
        <v>89</v>
      </c>
      <c r="B41" s="84">
        <v>0.05</v>
      </c>
    </row>
    <row r="42" spans="1:2" ht="12.75">
      <c r="A42" s="54" t="s">
        <v>209</v>
      </c>
      <c r="B42" s="83" t="str">
        <f>IF((B19&lt;&gt;"-"),B38*B41,"-")</f>
        <v>-</v>
      </c>
    </row>
    <row r="43" spans="1:2" ht="12.75">
      <c r="A43" s="54" t="s">
        <v>84</v>
      </c>
      <c r="B43" s="83" t="str">
        <f>IF((B19&lt;&gt;"-"),B39*B41,"-")</f>
        <v>-</v>
      </c>
    </row>
    <row r="45" ht="12.75">
      <c r="A45" s="7" t="s">
        <v>90</v>
      </c>
    </row>
    <row r="46" spans="1:2" ht="12.75">
      <c r="A46" s="54" t="s">
        <v>85</v>
      </c>
      <c r="B46" s="57" t="str">
        <f>IF((B19&lt;&gt;"-"),B38+B42,"-")</f>
        <v>-</v>
      </c>
    </row>
    <row r="47" spans="1:2" ht="12.75">
      <c r="A47" s="54" t="s">
        <v>86</v>
      </c>
      <c r="B47" s="57" t="str">
        <f>IF((B19&lt;&gt;"-"),B39+B43,"-")</f>
        <v>-</v>
      </c>
    </row>
    <row r="49" spans="1:2" ht="12.75">
      <c r="A49" s="7" t="s">
        <v>96</v>
      </c>
      <c r="B49" s="84">
        <v>0.01</v>
      </c>
    </row>
    <row r="50" spans="1:2" ht="12.75">
      <c r="A50" s="54" t="s">
        <v>209</v>
      </c>
      <c r="B50" s="83" t="str">
        <f>IF((B19&lt;&gt;"-"),B46*B49,"-")</f>
        <v>-</v>
      </c>
    </row>
    <row r="51" spans="1:2" ht="12.75">
      <c r="A51" s="54" t="s">
        <v>84</v>
      </c>
      <c r="B51" s="83" t="str">
        <f>IF((B19&lt;&gt;"-"),B47*B49,"-")</f>
        <v>-</v>
      </c>
    </row>
    <row r="53" ht="12.75">
      <c r="A53" s="7" t="s">
        <v>97</v>
      </c>
    </row>
    <row r="54" spans="1:2" ht="12.75">
      <c r="A54" s="54" t="s">
        <v>85</v>
      </c>
      <c r="B54" s="57" t="str">
        <f>IF((B19&lt;&gt;"-"),B46+B50,"Select County")</f>
        <v>Select County</v>
      </c>
    </row>
    <row r="55" spans="1:2" ht="12.75">
      <c r="A55" s="54" t="s">
        <v>86</v>
      </c>
      <c r="B55" s="57" t="str">
        <f>IF((B19&lt;&gt;"-"),B47+B51,"Select County")</f>
        <v>Select County</v>
      </c>
    </row>
  </sheetData>
  <sheetProtection password="D3F7" sheet="1"/>
  <dataValidations count="27">
    <dataValidation allowBlank="1" showInputMessage="1" showErrorMessage="1" prompt="Total Costs for Staffing per Hour formula is equal to Total Individual Staffing Amount from Direct Staffing sheet" sqref="B4"/>
    <dataValidation allowBlank="1" showInputMessage="1" showErrorMessage="1" prompt="Direct Staffing Rate Calculation formula is equal to Total Costs for Staffing per Hour" sqref="D4"/>
    <dataValidation allowBlank="1" showInputMessage="1" showErrorMessage="1" prompt="Program Support Hourly Standard formula is equal to Program Plan Support Percentage from Program Plan Support sheet" sqref="B7"/>
    <dataValidation allowBlank="1" showInputMessage="1" showErrorMessage="1" prompt="Program Support Rate Calculation formula is Program Support Hourly Standard times Direct Staffing Rate" sqref="D7"/>
    <dataValidation allowBlank="1" showInputMessage="1" showErrorMessage="1" prompt="Total Benefit Percentage formula is equal to Employee Related Expense Percentage from Emp. Related Exp. sheet" sqref="B10"/>
    <dataValidation allowBlank="1" showInputMessage="1" showErrorMessage="1" prompt="Employee Related Expenses Rate Calculation formula is Total Benefit Percentage times (Direct Staffing Rate + Program Support Rate)" sqref="D10"/>
    <dataValidation allowBlank="1" showInputMessage="1" showErrorMessage="1" prompt="Client Programming and Supports Standard formula is equal to Client Programming and Supports Percentage from Client Programming &amp; Supports sheet" sqref="B13"/>
    <dataValidation allowBlank="1" showInputMessage="1" showErrorMessage="1" prompt="Client Programming and Supports Rate Calculation formula is (Direct Staffing Rate + Prgram Support Rate + Employee Related Expenses Rate) times Client Programming and Supports Standard" sqref="D13"/>
    <dataValidation allowBlank="1" showInputMessage="1" showErrorMessage="1" prompt="Total Program Related Expenses formula is equal to Program Related Expenses from Program Related Expenses sheet" sqref="B16:B17"/>
    <dataValidation allowBlank="1" showInputMessage="1" showErrorMessage="1" prompt="Program Related Expenses Rate formula is Total Hourly Rate minus (Direct Staffing Rate + Program Support Rate + Employee Related Expenses Rate + Client Programming and Supports Rate)" sqref="D16:D17"/>
    <dataValidation allowBlank="1" showInputMessage="1" showErrorMessage="1" prompt="Hourly Rate formula is equal to Hourly Rate Calculation" sqref="B21"/>
    <dataValidation allowBlank="1" showInputMessage="1" showErrorMessage="1" prompt="Hourly Rate Calculation formula is (Direct Staffing Rate + Program Support Rate + Employee Related Expenses Rate + Client Programming and Supports Rate) divided by (1 minus Total Program Related Expenses)" sqref="D21"/>
    <dataValidation allowBlank="1" showInputMessage="1" showErrorMessage="1" prompt="15 Minute Unit Rate formula is Hourly Rate divided by 4" sqref="B23"/>
    <dataValidation allowBlank="1" showInputMessage="1" showErrorMessage="1" prompt="Budget Neutrality Rate" sqref="B18 B25"/>
    <dataValidation allowBlank="1" showInputMessage="1" showErrorMessage="1" prompt="Hourly Budget Neutrality formula is Hourly Rate multiplied by the Budget Neutrality Rate" sqref="B26"/>
    <dataValidation allowBlank="1" showInputMessage="1" showErrorMessage="1" prompt="Original Total Hourly Rate formula is Hourly Rate plus Hourly Budget Neutrality" sqref="B30"/>
    <dataValidation allowBlank="1" showInputMessage="1" showErrorMessage="1" prompt="Original Total 15 Minute Rate formula is 15 Minute Rate plus 15 Minute Budget Neutrality" sqref="B31"/>
    <dataValidation allowBlank="1" showInputMessage="1" showErrorMessage="1" prompt="G&amp;A Rate Rate Calculation formula is Total Unit Rate minus the sum of (Staffing per Unit Rate plus Program Support Rate plus Employee Related Expense Rate plus Client Programming and Supports Rate plus Program Facility Rate)" sqref="D18"/>
    <dataValidation allowBlank="1" showInputMessage="1" showErrorMessage="1" prompt="Unit Regional Variance formula is Unit Rate multiplied by the appropriate Regional Variance Factor" sqref="B19"/>
    <dataValidation allowBlank="1" showInputMessage="1" showErrorMessage="1" prompt="Post COLA Total 15 Minute Rate formula is Original Total Rate Hourly Rate plus Hourly Cost of Living Adjustment" sqref="B39 B47 B55"/>
    <dataValidation allowBlank="1" showInputMessage="1" showErrorMessage="1" prompt="Post COLA Tota lHourly Rate formula is Original Total Rate Hourly Rate plus Hourly Cost of Living Adjustment" sqref="B38 B46 B54"/>
    <dataValidation allowBlank="1" showInputMessage="1" showErrorMessage="1" prompt="Hourly Cost of Living Adjustment formula is Original Total Hourly Rate multiplied by the COLA" sqref="B50"/>
    <dataValidation allowBlank="1" showInputMessage="1" showErrorMessage="1" prompt="15 Minute Cost of Living Adjustment formula is Original Total 15 Minute Unit Rate multiplied by the COLA" sqref="B35"/>
    <dataValidation allowBlank="1" showInputMessage="1" showErrorMessage="1" prompt="4/1/2014 COLA" sqref="B33 B41 B49"/>
    <dataValidation allowBlank="1" showInputMessage="1" showErrorMessage="1" prompt="15 Minute Budget Neutrality formula is 15 Minute  Rate multiplied by the Budget Neutrality Rate" sqref="B27"/>
    <dataValidation allowBlank="1" showInputMessage="1" showErrorMessage="1" prompt="Hourly Cost of Living Adjustment formula is Original Total Hourly Rate multiplied by the COLA" sqref="B34 B42"/>
    <dataValidation allowBlank="1" showInputMessage="1" showErrorMessage="1" prompt="15 Minute Cost of Living Adjustment formula is Original Total 15 Minute Unit Rate multiplied by the COLA" sqref="B51 B43"/>
  </dataValidations>
  <printOptions/>
  <pageMargins left="0.75" right="0.75" top="1.37" bottom="1" header="0.5" footer="0.5"/>
  <pageSetup fitToHeight="1" fitToWidth="1" horizontalDpi="600" verticalDpi="600" orientation="portrait" scale="82" r:id="rId2"/>
  <headerFooter alignWithMargins="0">
    <oddHeader>&amp;C&amp;G</oddHeader>
    <oddFooter>&amp;LDWRS Draft framework for Personal Support - &amp;A&amp;R&amp;P</oddFooter>
  </headerFooter>
  <legacyDrawingHF r:id="rId1"/>
</worksheet>
</file>

<file path=xl/worksheets/sheet8.xml><?xml version="1.0" encoding="utf-8"?>
<worksheet xmlns="http://schemas.openxmlformats.org/spreadsheetml/2006/main" xmlns:r="http://schemas.openxmlformats.org/officeDocument/2006/relationships">
  <dimension ref="A5:C10"/>
  <sheetViews>
    <sheetView zoomScalePageLayoutView="0" workbookViewId="0" topLeftCell="A1">
      <selection activeCell="B11" sqref="B11"/>
    </sheetView>
  </sheetViews>
  <sheetFormatPr defaultColWidth="9.140625" defaultRowHeight="12.75"/>
  <cols>
    <col min="2" max="2" width="54.421875" style="0" customWidth="1"/>
  </cols>
  <sheetData>
    <row r="5" spans="1:2" ht="12.75">
      <c r="A5" t="s">
        <v>77</v>
      </c>
      <c r="B5" t="s">
        <v>78</v>
      </c>
    </row>
    <row r="6" spans="1:3" ht="12.75">
      <c r="A6" s="58">
        <v>41640</v>
      </c>
      <c r="B6" t="s">
        <v>79</v>
      </c>
      <c r="C6" t="s">
        <v>93</v>
      </c>
    </row>
    <row r="7" spans="1:3" ht="12.75">
      <c r="A7" s="58">
        <v>41709</v>
      </c>
      <c r="B7" t="s">
        <v>80</v>
      </c>
      <c r="C7" t="s">
        <v>94</v>
      </c>
    </row>
    <row r="8" spans="1:3" ht="12.75">
      <c r="A8" s="58">
        <v>41808</v>
      </c>
      <c r="B8" t="s">
        <v>87</v>
      </c>
      <c r="C8" t="s">
        <v>95</v>
      </c>
    </row>
    <row r="9" spans="1:3" ht="12.75">
      <c r="A9" s="58">
        <v>42164</v>
      </c>
      <c r="B9" s="59" t="s">
        <v>91</v>
      </c>
      <c r="C9" t="s">
        <v>92</v>
      </c>
    </row>
    <row r="10" spans="1:3" ht="12.75">
      <c r="A10" s="58">
        <v>42887</v>
      </c>
      <c r="B10" s="90" t="s">
        <v>210</v>
      </c>
      <c r="C10" s="91" t="s">
        <v>211</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Minnesota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pwmfb67</dc:creator>
  <cp:keywords/>
  <dc:description/>
  <cp:lastModifiedBy>Vanranst, Kelly</cp:lastModifiedBy>
  <cp:lastPrinted>2010-09-28T21:33:04Z</cp:lastPrinted>
  <dcterms:created xsi:type="dcterms:W3CDTF">2009-10-20T14:58:44Z</dcterms:created>
  <dcterms:modified xsi:type="dcterms:W3CDTF">2017-11-29T21:34:03Z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0x010100935FC8AEF72AFC41954D40CA3E68AD3E</vt:lpwstr>
  </property>
  <property fmtid="{D5CDD505-2E9C-101B-9397-08002B2CF9AE}" pid="4" name="ServiceType">
    <vt:lpwstr>2013 Frameworks</vt:lpwstr>
  </property>
  <property fmtid="{D5CDD505-2E9C-101B-9397-08002B2CF9AE}" pid="5" name="Cat:">
    <vt:lpwstr>2014 Version 2 -4/1 COLA Updates</vt:lpwstr>
  </property>
  <property fmtid="{D5CDD505-2E9C-101B-9397-08002B2CF9AE}" pid="6" name="Category-Req">
    <vt:lpwstr>MnSPA R17.4</vt:lpwstr>
  </property>
  <property fmtid="{D5CDD505-2E9C-101B-9397-08002B2CF9AE}" pid="7" name="Sub category-req:">
    <vt:lpwstr>Frameworks</vt:lpwstr>
  </property>
</Properties>
</file>