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865" windowHeight="7515" tabRatio="813" activeTab="0"/>
  </bookViews>
  <sheets>
    <sheet name="Direct Staffing" sheetId="1" r:id="rId1"/>
    <sheet name="Employee Related Expenses" sheetId="2" r:id="rId2"/>
    <sheet name="Transportation" sheetId="3" r:id="rId3"/>
    <sheet name="Client Programming &amp; Supports" sheetId="4" r:id="rId4"/>
    <sheet name="Program Related Expenses" sheetId="5" r:id="rId5"/>
    <sheet name="Regional Variance Factor" sheetId="6" r:id="rId6"/>
    <sheet name="Res Family Basic Rate Totals" sheetId="7" r:id="rId7"/>
    <sheet name="Version" sheetId="8" state="hidden" r:id="rId8"/>
  </sheets>
  <definedNames>
    <definedName name="Budget_Neutrality">'Res Family Basic Rate Totals'!$A$26:$B$27</definedName>
    <definedName name="columntitleregion1.b30.g36.1">'Direct Staffing'!$A$42:$E$44</definedName>
    <definedName name="Customization">'Direct Staffing'!$A$41:$F$44</definedName>
    <definedName name="Individual_Remote">'Direct Staffing'!$A$33:$E$35</definedName>
    <definedName name="IndividualAmountForRemoteStaff">'Direct Staffing'!$A$24:$E$26</definedName>
    <definedName name="IndividualAmountForSharedStaff">'Direct Staffing'!$A$8:$E$10</definedName>
    <definedName name="IndividualOnsiteStaff">'Direct Staffing'!$A$28:$E$31</definedName>
    <definedName name="LPN">'Direct Staffing'!$A$50:$E$52</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Family Basic Rate Totals'!$A$1:$D$26</definedName>
    <definedName name="_xlnm.Print_Area" localSheetId="2">'Transportation'!$A$1:$F$22</definedName>
    <definedName name="ReliefStaff">'Direct Staffing'!$A$54:$F$57</definedName>
    <definedName name="RemoteStaff">'Direct Staffing'!$A$20:$E$22</definedName>
    <definedName name="RN">'Direct Staffing'!$A$46:$E$48</definedName>
    <definedName name="SharedOnsiteStaff">'Direct Staffing'!$A$4:$E$6</definedName>
    <definedName name="Step_11._Calculate_total_staffing">'Direct Staffing'!$A$60:$C$61</definedName>
    <definedName name="Supervision">'Direct Staffing'!$A$37:$E$39</definedName>
    <definedName name="titleregion1.B5.G7.1">'Direct Staffing'!$A$5:$E$6</definedName>
    <definedName name="titleregion3.b25.G27.1">'Direct Staffing'!$A$29:$E$31</definedName>
    <definedName name="TotalRemoteStaff">'Direct Staffing'!$A$63:$C$64</definedName>
    <definedName name="TotalStaffing">'Direct Staffing'!$A$60:$C$61</definedName>
    <definedName name="Transportation">'Transportation'!$A$4:$D$8</definedName>
  </definedNames>
  <calcPr fullCalcOnLoad="1"/>
</workbook>
</file>

<file path=xl/sharedStrings.xml><?xml version="1.0" encoding="utf-8"?>
<sst xmlns="http://schemas.openxmlformats.org/spreadsheetml/2006/main" count="363" uniqueCount="252">
  <si>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</si>
  <si>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</si>
  <si>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</si>
  <si>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</si>
  <si>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</si>
  <si>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</si>
  <si>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</si>
  <si>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</si>
  <si>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</si>
  <si>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</si>
  <si>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</si>
  <si>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</si>
  <si>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</si>
  <si>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</si>
  <si>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</si>
  <si>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</si>
  <si>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</si>
  <si>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</si>
  <si>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</si>
  <si>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</si>
  <si>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</si>
  <si>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</si>
  <si>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</si>
  <si>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</si>
  <si>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</si>
  <si>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</si>
  <si>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</si>
  <si>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</si>
  <si>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</si>
  <si>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</si>
  <si>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</si>
  <si>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</si>
  <si>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</si>
  <si>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</si>
  <si>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</si>
  <si>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</si>
  <si>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SHARED STAFFING </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</si>
  <si>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</si>
  <si>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</si>
  <si>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</si>
  <si>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</si>
  <si>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</si>
  <si>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</si>
  <si>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</si>
  <si>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</si>
  <si>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</si>
  <si>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</si>
  <si>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</si>
  <si>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</si>
  <si>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</si>
  <si>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</si>
  <si>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</si>
  <si>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</si>
  <si>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</si>
  <si>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</si>
  <si>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</si>
  <si>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</si>
  <si>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</si>
  <si>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</si>
  <si>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</si>
  <si>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</si>
  <si>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</si>
  <si>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</si>
  <si>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</si>
  <si>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</si>
  <si>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</si>
  <si>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</si>
  <si>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</si>
  <si>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</si>
  <si>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</si>
  <si>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</si>
  <si>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</si>
  <si>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</si>
  <si>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</si>
  <si>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</si>
  <si>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</si>
  <si>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</si>
  <si>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</si>
  <si>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</si>
  <si>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</si>
  <si>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</si>
  <si>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</si>
  <si>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</si>
  <si>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</si>
  <si>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</si>
  <si>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</si>
  <si>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</si>
  <si>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</si>
  <si>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</si>
  <si>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</si>
  <si>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</si>
  <si>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</si>
  <si>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</si>
  <si>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</si>
  <si>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Pre COLA Total Daily Rate</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</si>
  <si>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</si>
  <si>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</si>
  <si>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</si>
  <si>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</si>
  <si>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</si>
  <si>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</si>
  <si>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</si>
  <si>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</si>
  <si>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</si>
  <si>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</si>
  <si>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</si>
  <si>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</si>
  <si>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</si>
  <si>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</si>
  <si>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</si>
  <si>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</si>
  <si>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</si>
  <si>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</si>
  <si>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</si>
  <si>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</si>
  <si>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</si>
  <si>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</si>
  <si>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</si>
  <si>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</si>
  <si>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</si>
  <si>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</si>
  <si>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</si>
  <si>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</si>
  <si>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</si>
  <si>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</si>
  <si>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</si>
  <si>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</si>
  <si>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</si>
  <si>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</si>
  <si>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</si>
  <si>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</si>
  <si>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</si>
  <si>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</si>
  <si>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</si>
  <si>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</si>
  <si>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</si>
  <si>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</si>
  <si>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</si>
  <si>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</si>
  <si>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</si>
  <si>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</si>
  <si>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</si>
  <si>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</si>
  <si>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</si>
  <si>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</si>
  <si>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</si>
  <si>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</si>
  <si>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</si>
  <si>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</si>
  <si>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</si>
  <si>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</si>
  <si>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</si>
  <si>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</si>
  <si>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</si>
  <si>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</si>
  <si>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</si>
  <si>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</si>
  <si>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</si>
  <si>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</si>
  <si>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</si>
  <si>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</si>
  <si>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</si>
  <si>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</si>
  <si>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</si>
  <si>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</si>
  <si>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</si>
  <si>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</si>
  <si>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</si>
  <si>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</si>
  <si>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</si>
  <si>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</si>
  <si>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</si>
  <si>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</si>
  <si>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</si>
  <si>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</si>
  <si>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</si>
  <si>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</si>
  <si>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</si>
  <si>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</si>
  <si>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</si>
  <si>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</si>
  <si>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</si>
  <si>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</si>
  <si>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</si>
  <si>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</si>
  <si>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</si>
  <si>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</si>
  <si>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</si>
  <si>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</si>
  <si>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</si>
  <si>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</si>
  <si>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</si>
  <si>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</si>
  <si>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</si>
  <si>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</si>
  <si>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</si>
  <si>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</si>
  <si>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</si>
  <si>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</si>
  <si>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</si>
  <si>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</si>
  <si>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</si>
  <si>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</si>
  <si>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</si>
  <si>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</si>
  <si>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</si>
  <si>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</si>
  <si>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</si>
  <si>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</si>
  <si>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</si>
  <si>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</si>
  <si>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</si>
  <si>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</si>
  <si>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</si>
  <si>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</si>
  <si>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</si>
  <si>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</si>
  <si>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</si>
  <si>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</si>
  <si>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</si>
  <si>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</si>
  <si>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</si>
  <si>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</si>
  <si>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</si>
  <si>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</si>
  <si>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</si>
  <si>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 Res Requiring Awake</t>
  </si>
  <si>
    <t>Hourly Add - On</t>
  </si>
  <si>
    <t>Step 6. Enter number of individuals who recieve remote shared staff</t>
  </si>
  <si>
    <t>Total Overnight Shared Staffing</t>
  </si>
  <si>
    <t>Total Daytime Shared Staffing</t>
  </si>
  <si>
    <t>Step 5. Add hours for SHARED REMOTE Staff</t>
  </si>
  <si>
    <t xml:space="preserve">Step 7. Add hours for INDIVIDUAL on-site staff </t>
  </si>
  <si>
    <t>Step 8. Add hours for INDIVIDUAL REMOTE Hours</t>
  </si>
  <si>
    <t>Hours per Day of Shared Overnight Staff</t>
  </si>
  <si>
    <t>Total Awake Overnight Customization per Day</t>
  </si>
  <si>
    <t>Does the individual require SHARED AWAKE overnight staff?</t>
  </si>
  <si>
    <t>NO</t>
  </si>
  <si>
    <t>YES</t>
  </si>
  <si>
    <t>Step 2. Enter Number of Residents</t>
  </si>
  <si>
    <r>
      <t xml:space="preserve">Step 1. Add hours for </t>
    </r>
    <r>
      <rPr>
        <b/>
        <sz val="10"/>
        <color indexed="8"/>
        <rFont val="Arial"/>
        <family val="2"/>
      </rPr>
      <t>SHARED DAYTIME</t>
    </r>
    <r>
      <rPr>
        <b/>
        <sz val="10"/>
        <rFont val="Arial"/>
        <family val="2"/>
      </rPr>
      <t xml:space="preserve"> On-Site Awake staff</t>
    </r>
  </si>
  <si>
    <r>
      <t xml:space="preserve">Step 3. Add hours </t>
    </r>
    <r>
      <rPr>
        <b/>
        <sz val="10"/>
        <color indexed="8"/>
        <rFont val="Arial"/>
        <family val="2"/>
      </rPr>
      <t>for SHARED OVERNIGHT staff</t>
    </r>
  </si>
  <si>
    <t>Step 4. Add staffing customization for individuals who require SHARED AWAKE OVERNIGHT staff</t>
  </si>
  <si>
    <t>Total individual amount for daytime awake shared staffing</t>
  </si>
  <si>
    <t>Total individual amount for overnight shared staffing</t>
  </si>
  <si>
    <t>Total Shared Staffing Daytime Amount</t>
  </si>
  <si>
    <t>Updates to Shared Staff for Overnight Awake Staff</t>
  </si>
  <si>
    <t>FRAMEWORK FOR Residential Support Services Family Basic</t>
  </si>
  <si>
    <t xml:space="preserve">Total # of Residents Requiring Shared Awake Overnight Staff </t>
  </si>
  <si>
    <t>Updates to Wages/Component Value for 7.1.17 legislation</t>
  </si>
  <si>
    <t>Version 7</t>
  </si>
  <si>
    <t>No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</si>
</sst>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0.000"/>
    <numFmt numFmtId="169" formatCode="[$-409]dddd\,\ mmmm\ dd\,\ yyyy"/>
    <numFmt numFmtId="170" formatCode="[$-409]h:mm:ss\ AM/PM"/>
    <numFmt numFmtId="171" formatCode="#,##0.000_);\(#,##0.000\)"/>
    <numFmt numFmtId="172" formatCode="#,##0.0_);\(#,##0.0\)"/>
    <numFmt numFmtId="173" formatCode="0.0"/>
    <numFmt numFmtId="174" formatCode="_(&quot;$&quot;* #,##0.0_);_(&quot;$&quot;* \(#,##0.0\);_(&quot;$&quot;* &quot;-&quot;??_);_(@_)"/>
  </numFmts>
  <fonts count="51">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border>
    <border>
      <left style="thin"/>
      <right style="thin"/>
      <top/>
      <bottom/>
    </border>
    <border>
      <left/>
      <right/>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4">
    <xf numFmtId="0" fontId="0" fillId="0" borderId="0" xfId="0"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0" fontId="3" fillId="34" borderId="0" xfId="0"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165" fontId="0" fillId="34" borderId="0" xfId="44" applyNumberFormat="1" applyFont="1" applyFill="1" applyAlignment="1">
      <alignment/>
    </xf>
    <xf numFmtId="0" fontId="0" fillId="34" borderId="0" xfId="0" applyFill="1" applyAlignment="1">
      <alignment wrapText="1"/>
    </xf>
    <xf numFmtId="165" fontId="0" fillId="33" borderId="10" xfId="44" applyNumberFormat="1" applyFont="1" applyFill="1" applyBorder="1" applyAlignment="1">
      <alignment horizontal="center" wrapText="1"/>
    </xf>
    <xf numFmtId="9" fontId="0" fillId="33" borderId="14" xfId="59" applyFont="1" applyFill="1" applyBorder="1" applyAlignment="1">
      <alignment horizontal="center" wrapText="1"/>
    </xf>
    <xf numFmtId="9" fontId="3" fillId="33" borderId="10" xfId="0" applyNumberFormat="1" applyFont="1" applyFill="1" applyBorder="1" applyAlignment="1">
      <alignment horizontal="right"/>
    </xf>
    <xf numFmtId="44" fontId="0" fillId="33" borderId="10" xfId="44" applyFont="1" applyFill="1" applyBorder="1" applyAlignment="1">
      <alignment horizontal="center"/>
    </xf>
    <xf numFmtId="165" fontId="0" fillId="0" borderId="15" xfId="44" applyNumberFormat="1" applyFont="1" applyFill="1" applyBorder="1" applyAlignment="1">
      <alignment/>
    </xf>
    <xf numFmtId="165" fontId="0" fillId="0" borderId="16" xfId="44" applyNumberFormat="1" applyFont="1" applyFill="1" applyBorder="1" applyAlignment="1">
      <alignment/>
    </xf>
    <xf numFmtId="44" fontId="0" fillId="0" borderId="10" xfId="44" applyNumberFormat="1" applyFont="1" applyFill="1" applyBorder="1" applyAlignment="1">
      <alignment/>
    </xf>
    <xf numFmtId="44" fontId="3" fillId="0" borderId="10" xfId="44" applyNumberFormat="1" applyFont="1" applyFill="1" applyBorder="1" applyAlignment="1">
      <alignment/>
    </xf>
    <xf numFmtId="44" fontId="0" fillId="0" borderId="10" xfId="44" applyFont="1" applyFill="1" applyBorder="1" applyAlignment="1">
      <alignment/>
    </xf>
    <xf numFmtId="0" fontId="4" fillId="34" borderId="0" xfId="0" applyFont="1" applyFill="1" applyAlignment="1">
      <alignment/>
    </xf>
    <xf numFmtId="0" fontId="0" fillId="34" borderId="0" xfId="0" applyFont="1" applyFill="1" applyAlignment="1">
      <alignment/>
    </xf>
    <xf numFmtId="0" fontId="5" fillId="34" borderId="0" xfId="0" applyFont="1" applyFill="1" applyAlignment="1">
      <alignment/>
    </xf>
    <xf numFmtId="0" fontId="0" fillId="34" borderId="17" xfId="0" applyFont="1" applyFill="1" applyBorder="1" applyAlignment="1">
      <alignment/>
    </xf>
    <xf numFmtId="44" fontId="0" fillId="34" borderId="10" xfId="44" applyFont="1" applyFill="1" applyBorder="1" applyAlignment="1">
      <alignment/>
    </xf>
    <xf numFmtId="44" fontId="0" fillId="34" borderId="10" xfId="44" applyNumberFormat="1" applyFont="1" applyFill="1" applyBorder="1" applyAlignment="1">
      <alignment/>
    </xf>
    <xf numFmtId="44" fontId="0" fillId="34" borderId="10" xfId="44" applyFont="1" applyFill="1" applyBorder="1" applyAlignment="1">
      <alignment vertical="top"/>
    </xf>
    <xf numFmtId="0" fontId="3" fillId="34" borderId="10" xfId="0" applyFont="1" applyFill="1" applyBorder="1" applyAlignment="1">
      <alignment/>
    </xf>
    <xf numFmtId="10" fontId="3" fillId="0" borderId="10" xfId="0" applyNumberFormat="1" applyFont="1" applyFill="1" applyBorder="1" applyAlignment="1">
      <alignment/>
    </xf>
    <xf numFmtId="0" fontId="0" fillId="0" borderId="0" xfId="0" applyFill="1" applyAlignment="1">
      <alignment/>
    </xf>
    <xf numFmtId="0" fontId="0" fillId="34" borderId="17" xfId="0" applyFont="1" applyFill="1" applyBorder="1" applyAlignment="1">
      <alignment/>
    </xf>
    <xf numFmtId="10" fontId="0" fillId="34" borderId="10" xfId="59" applyNumberFormat="1" applyFont="1" applyFill="1" applyBorder="1" applyAlignment="1">
      <alignment vertical="top"/>
    </xf>
    <xf numFmtId="10" fontId="0" fillId="34" borderId="10" xfId="0" applyNumberFormat="1" applyFont="1" applyFill="1" applyBorder="1" applyAlignment="1">
      <alignment/>
    </xf>
    <xf numFmtId="0" fontId="5" fillId="0" borderId="0" xfId="0" applyFont="1" applyFill="1" applyAlignment="1">
      <alignment/>
    </xf>
    <xf numFmtId="44" fontId="0" fillId="34" borderId="0" xfId="0" applyNumberFormat="1" applyFill="1" applyBorder="1" applyAlignment="1">
      <alignment/>
    </xf>
    <xf numFmtId="44" fontId="0" fillId="34" borderId="0" xfId="44" applyFont="1" applyFill="1" applyBorder="1" applyAlignment="1">
      <alignment/>
    </xf>
    <xf numFmtId="0" fontId="0" fillId="34" borderId="10" xfId="0" applyFont="1" applyFill="1" applyBorder="1" applyAlignment="1">
      <alignment/>
    </xf>
    <xf numFmtId="0" fontId="3" fillId="34" borderId="0" xfId="0" applyFont="1" applyFill="1" applyBorder="1" applyAlignment="1">
      <alignment/>
    </xf>
    <xf numFmtId="44" fontId="0" fillId="0" borderId="10" xfId="44" applyFont="1" applyFill="1" applyBorder="1" applyAlignment="1" applyProtection="1">
      <alignment horizontal="right"/>
      <protection/>
    </xf>
    <xf numFmtId="44" fontId="0" fillId="34" borderId="10" xfId="0"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ill="1" applyBorder="1" applyAlignment="1">
      <alignment/>
    </xf>
    <xf numFmtId="166" fontId="3" fillId="0" borderId="0" xfId="59" applyNumberFormat="1" applyFont="1" applyFill="1" applyBorder="1" applyAlignment="1" applyProtection="1">
      <alignment horizontal="right"/>
      <protection/>
    </xf>
    <xf numFmtId="0" fontId="0" fillId="0" borderId="0" xfId="0" applyFill="1" applyBorder="1" applyAlignment="1" applyProtection="1">
      <alignment horizontal="center"/>
      <protection/>
    </xf>
    <xf numFmtId="0" fontId="0" fillId="35" borderId="0" xfId="0" applyFill="1" applyBorder="1" applyAlignment="1" applyProtection="1">
      <alignment horizontal="center"/>
      <protection/>
    </xf>
    <xf numFmtId="0" fontId="5" fillId="34" borderId="0" xfId="0" applyFont="1" applyFill="1" applyAlignment="1" applyProtection="1">
      <alignment/>
      <protection/>
    </xf>
    <xf numFmtId="164" fontId="0" fillId="34" borderId="0" xfId="42" applyNumberFormat="1" applyFont="1" applyFill="1" applyAlignment="1" applyProtection="1">
      <alignment/>
      <protection/>
    </xf>
    <xf numFmtId="44" fontId="0" fillId="34" borderId="0" xfId="44" applyFont="1" applyFill="1" applyAlignment="1" applyProtection="1">
      <alignment/>
      <protection/>
    </xf>
    <xf numFmtId="0" fontId="0" fillId="34" borderId="0" xfId="0" applyFill="1" applyAlignment="1" applyProtection="1">
      <alignment/>
      <protection/>
    </xf>
    <xf numFmtId="0" fontId="3" fillId="34" borderId="0" xfId="0" applyFont="1" applyFill="1" applyAlignment="1" applyProtection="1">
      <alignment horizontal="left"/>
      <protection/>
    </xf>
    <xf numFmtId="44" fontId="0" fillId="34" borderId="0" xfId="44" applyFont="1" applyFill="1" applyAlignment="1" applyProtection="1">
      <alignment/>
      <protection/>
    </xf>
    <xf numFmtId="164" fontId="0" fillId="34" borderId="0" xfId="42" applyNumberFormat="1" applyFont="1" applyFill="1" applyAlignment="1" applyProtection="1">
      <alignment/>
      <protection/>
    </xf>
    <xf numFmtId="0" fontId="3" fillId="34" borderId="0" xfId="0" applyFont="1" applyFill="1" applyAlignment="1" applyProtection="1">
      <alignment/>
      <protection/>
    </xf>
    <xf numFmtId="44" fontId="0" fillId="33" borderId="10" xfId="44" applyFont="1" applyFill="1" applyBorder="1" applyAlignment="1" applyProtection="1">
      <alignment/>
      <protection/>
    </xf>
    <xf numFmtId="164" fontId="0" fillId="33" borderId="10" xfId="42" applyNumberFormat="1" applyFont="1" applyFill="1" applyBorder="1" applyAlignment="1" applyProtection="1">
      <alignment/>
      <protection/>
    </xf>
    <xf numFmtId="44" fontId="0" fillId="0" borderId="10" xfId="44" applyFont="1" applyFill="1" applyBorder="1" applyAlignment="1" applyProtection="1">
      <alignment horizontal="right" vertical="top"/>
      <protection/>
    </xf>
    <xf numFmtId="0" fontId="0" fillId="33" borderId="10" xfId="0" applyFill="1" applyBorder="1" applyAlignment="1" applyProtection="1">
      <alignment/>
      <protection/>
    </xf>
    <xf numFmtId="0" fontId="0" fillId="35" borderId="0" xfId="0" applyFill="1" applyBorder="1" applyAlignment="1" applyProtection="1">
      <alignment/>
      <protection/>
    </xf>
    <xf numFmtId="44" fontId="0" fillId="0" borderId="10" xfId="0" applyNumberFormat="1" applyFill="1" applyBorder="1" applyAlignment="1" applyProtection="1">
      <alignment/>
      <protection/>
    </xf>
    <xf numFmtId="0" fontId="0" fillId="33" borderId="16" xfId="0" applyFont="1" applyFill="1" applyBorder="1" applyAlignment="1" applyProtection="1">
      <alignment/>
      <protection/>
    </xf>
    <xf numFmtId="0" fontId="0" fillId="33" borderId="10" xfId="0" applyFont="1" applyFill="1" applyBorder="1" applyAlignment="1" applyProtection="1">
      <alignment/>
      <protection/>
    </xf>
    <xf numFmtId="44" fontId="0" fillId="0" borderId="10" xfId="0" applyNumberFormat="1" applyFont="1" applyFill="1" applyBorder="1" applyAlignment="1" applyProtection="1">
      <alignment/>
      <protection/>
    </xf>
    <xf numFmtId="44" fontId="0" fillId="0" borderId="14" xfId="0" applyNumberFormat="1" applyFill="1" applyBorder="1" applyAlignment="1" applyProtection="1">
      <alignment/>
      <protection/>
    </xf>
    <xf numFmtId="44" fontId="0" fillId="35" borderId="0" xfId="0" applyNumberFormat="1" applyFont="1" applyFill="1" applyBorder="1" applyAlignment="1" applyProtection="1">
      <alignment/>
      <protection/>
    </xf>
    <xf numFmtId="164" fontId="0" fillId="35" borderId="0" xfId="42" applyNumberFormat="1" applyFont="1" applyFill="1" applyBorder="1" applyAlignment="1" applyProtection="1">
      <alignment horizontal="right" vertical="top"/>
      <protection/>
    </xf>
    <xf numFmtId="44" fontId="0" fillId="0" borderId="0" xfId="0" applyNumberFormat="1" applyFill="1" applyBorder="1" applyAlignment="1" applyProtection="1">
      <alignment/>
      <protection/>
    </xf>
    <xf numFmtId="0" fontId="0" fillId="33" borderId="17" xfId="0" applyFont="1" applyFill="1" applyBorder="1" applyAlignment="1" applyProtection="1">
      <alignment/>
      <protection/>
    </xf>
    <xf numFmtId="0" fontId="0" fillId="33" borderId="18" xfId="0" applyFont="1" applyFill="1" applyBorder="1" applyAlignment="1" applyProtection="1">
      <alignment/>
      <protection/>
    </xf>
    <xf numFmtId="0" fontId="0" fillId="33" borderId="10" xfId="0" applyFont="1" applyFill="1" applyBorder="1" applyAlignment="1" applyProtection="1">
      <alignment/>
      <protection/>
    </xf>
    <xf numFmtId="9" fontId="0" fillId="34" borderId="17" xfId="59" applyFont="1" applyFill="1" applyBorder="1" applyAlignment="1" applyProtection="1">
      <alignment/>
      <protection/>
    </xf>
    <xf numFmtId="44" fontId="0" fillId="34" borderId="10" xfId="44" applyFont="1" applyFill="1" applyBorder="1" applyAlignment="1" applyProtection="1">
      <alignment horizontal="left"/>
      <protection/>
    </xf>
    <xf numFmtId="9" fontId="0" fillId="34" borderId="17" xfId="59" applyFill="1" applyBorder="1" applyAlignment="1" applyProtection="1">
      <alignment/>
      <protection/>
    </xf>
    <xf numFmtId="44" fontId="0" fillId="34" borderId="10" xfId="44" applyFill="1" applyBorder="1" applyAlignment="1" applyProtection="1">
      <alignment/>
      <protection/>
    </xf>
    <xf numFmtId="0" fontId="3" fillId="34" borderId="13" xfId="0" applyFont="1" applyFill="1" applyBorder="1" applyAlignment="1" applyProtection="1">
      <alignment/>
      <protection/>
    </xf>
    <xf numFmtId="44" fontId="0" fillId="33" borderId="10" xfId="44" applyFont="1" applyFill="1" applyBorder="1" applyAlignment="1" applyProtection="1">
      <alignment horizontal="center" wrapText="1"/>
      <protection/>
    </xf>
    <xf numFmtId="164" fontId="0" fillId="33" borderId="10" xfId="42" applyNumberFormat="1" applyFont="1" applyFill="1" applyBorder="1" applyAlignment="1" applyProtection="1">
      <alignment horizontal="center" wrapText="1"/>
      <protection/>
    </xf>
    <xf numFmtId="0" fontId="0" fillId="34" borderId="10" xfId="0" applyFont="1" applyFill="1" applyBorder="1" applyAlignment="1" applyProtection="1">
      <alignment/>
      <protection/>
    </xf>
    <xf numFmtId="44" fontId="0" fillId="0" borderId="10" xfId="44" applyFont="1" applyFill="1" applyBorder="1" applyAlignment="1" applyProtection="1">
      <alignment horizontal="right"/>
      <protection/>
    </xf>
    <xf numFmtId="0" fontId="3" fillId="34" borderId="0" xfId="0" applyFont="1" applyFill="1" applyBorder="1" applyAlignment="1" applyProtection="1">
      <alignment/>
      <protection/>
    </xf>
    <xf numFmtId="0" fontId="0" fillId="33" borderId="10" xfId="0" applyFill="1" applyBorder="1" applyAlignment="1" applyProtection="1">
      <alignment/>
      <protection/>
    </xf>
    <xf numFmtId="10" fontId="0" fillId="0" borderId="17" xfId="59" applyNumberFormat="1" applyFill="1" applyBorder="1" applyAlignment="1" applyProtection="1">
      <alignment/>
      <protection/>
    </xf>
    <xf numFmtId="44" fontId="0" fillId="0" borderId="10" xfId="44" applyFill="1" applyBorder="1" applyAlignment="1" applyProtection="1">
      <alignment/>
      <protection/>
    </xf>
    <xf numFmtId="9" fontId="0" fillId="34" borderId="0" xfId="59" applyFont="1" applyFill="1" applyBorder="1" applyAlignment="1" applyProtection="1">
      <alignment horizontal="right"/>
      <protection/>
    </xf>
    <xf numFmtId="9" fontId="0" fillId="34" borderId="0" xfId="59" applyFill="1" applyBorder="1" applyAlignment="1" applyProtection="1">
      <alignment horizontal="right"/>
      <protection/>
    </xf>
    <xf numFmtId="44" fontId="0" fillId="0" borderId="0" xfId="44" applyFill="1" applyBorder="1" applyAlignment="1" applyProtection="1">
      <alignment/>
      <protection/>
    </xf>
    <xf numFmtId="0" fontId="0" fillId="34" borderId="0" xfId="0" applyFill="1" applyBorder="1" applyAlignment="1" applyProtection="1">
      <alignment horizontal="left"/>
      <protection/>
    </xf>
    <xf numFmtId="164" fontId="0" fillId="34" borderId="0" xfId="42" applyNumberFormat="1" applyFont="1" applyFill="1" applyBorder="1" applyAlignment="1" applyProtection="1">
      <alignment/>
      <protection/>
    </xf>
    <xf numFmtId="44" fontId="3" fillId="0" borderId="10" xfId="0" applyNumberFormat="1" applyFont="1" applyFill="1" applyBorder="1" applyAlignment="1" applyProtection="1">
      <alignment/>
      <protection/>
    </xf>
    <xf numFmtId="0" fontId="4" fillId="34" borderId="0" xfId="0" applyFont="1" applyFill="1" applyAlignment="1" applyProtection="1">
      <alignment horizontal="left"/>
      <protection/>
    </xf>
    <xf numFmtId="0" fontId="4" fillId="34" borderId="0" xfId="0" applyFont="1" applyFill="1" applyAlignment="1">
      <alignment horizontal="left"/>
    </xf>
    <xf numFmtId="0" fontId="3" fillId="34"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horizontal="left"/>
    </xf>
    <xf numFmtId="39" fontId="0" fillId="36" borderId="10" xfId="42" applyNumberFormat="1" applyFont="1" applyFill="1" applyBorder="1" applyAlignment="1" applyProtection="1">
      <alignment horizontal="right" vertical="top"/>
      <protection locked="0"/>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7" xfId="0" applyFont="1" applyFill="1" applyBorder="1" applyAlignment="1">
      <alignment/>
    </xf>
    <xf numFmtId="0" fontId="46" fillId="37" borderId="19" xfId="0" applyFont="1" applyFill="1" applyBorder="1" applyAlignment="1">
      <alignment vertical="center"/>
    </xf>
    <xf numFmtId="0" fontId="46" fillId="37" borderId="19" xfId="0" applyFont="1" applyFill="1" applyBorder="1" applyAlignment="1">
      <alignment horizontal="left" vertical="center"/>
    </xf>
    <xf numFmtId="0" fontId="47" fillId="35" borderId="19" xfId="0" applyFont="1" applyFill="1" applyBorder="1" applyAlignment="1">
      <alignment vertical="center"/>
    </xf>
    <xf numFmtId="0" fontId="47" fillId="35" borderId="19" xfId="0" applyFont="1" applyFill="1" applyBorder="1" applyAlignment="1" quotePrefix="1">
      <alignment horizontal="left" vertical="center"/>
    </xf>
    <xf numFmtId="0" fontId="47" fillId="0" borderId="19" xfId="0" applyFont="1" applyBorder="1" applyAlignment="1">
      <alignment vertical="center"/>
    </xf>
    <xf numFmtId="168"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8" borderId="0" xfId="0" applyFont="1" applyFill="1" applyAlignment="1">
      <alignment/>
    </xf>
    <xf numFmtId="166" fontId="0" fillId="0" borderId="0" xfId="59" applyNumberFormat="1" applyFont="1" applyFill="1" applyAlignment="1" applyProtection="1">
      <alignment/>
      <protection/>
    </xf>
    <xf numFmtId="44" fontId="48" fillId="38" borderId="0" xfId="0" applyNumberFormat="1"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9" applyNumberFormat="1" applyFont="1" applyFill="1" applyBorder="1" applyAlignment="1">
      <alignment/>
    </xf>
    <xf numFmtId="0" fontId="48" fillId="38" borderId="0" xfId="0" applyFont="1" applyFill="1" applyAlignment="1">
      <alignment/>
    </xf>
    <xf numFmtId="44" fontId="48" fillId="39" borderId="0" xfId="44" applyFont="1" applyFill="1" applyAlignment="1">
      <alignment/>
    </xf>
    <xf numFmtId="0" fontId="49" fillId="34" borderId="0" xfId="0" applyFont="1" applyFill="1" applyAlignment="1">
      <alignment/>
    </xf>
    <xf numFmtId="0" fontId="0" fillId="34" borderId="0" xfId="0" applyFont="1" applyFill="1" applyAlignment="1" applyProtection="1">
      <alignment/>
      <protection/>
    </xf>
    <xf numFmtId="0" fontId="0" fillId="0" borderId="0" xfId="0" applyAlignment="1">
      <alignment horizontal="center"/>
    </xf>
    <xf numFmtId="44" fontId="0" fillId="0" borderId="0" xfId="44" applyFont="1" applyAlignment="1">
      <alignment horizontal="center"/>
    </xf>
    <xf numFmtId="0" fontId="5" fillId="35" borderId="0" xfId="0" applyFont="1" applyFill="1" applyAlignment="1" applyProtection="1">
      <alignment/>
      <protection/>
    </xf>
    <xf numFmtId="0" fontId="0" fillId="35" borderId="0" xfId="0" applyFont="1" applyFill="1" applyAlignment="1" applyProtection="1">
      <alignment/>
      <protection/>
    </xf>
    <xf numFmtId="0" fontId="0" fillId="35" borderId="0" xfId="0" applyFill="1" applyAlignment="1" applyProtection="1">
      <alignment/>
      <protection/>
    </xf>
    <xf numFmtId="44" fontId="0" fillId="35" borderId="0" xfId="0" applyNumberFormat="1" applyFill="1" applyBorder="1" applyAlignment="1" applyProtection="1">
      <alignment/>
      <protection/>
    </xf>
    <xf numFmtId="0" fontId="0" fillId="35" borderId="0" xfId="0" applyFill="1" applyBorder="1" applyAlignment="1" applyProtection="1">
      <alignment horizontal="center"/>
      <protection locked="0"/>
    </xf>
    <xf numFmtId="44" fontId="0" fillId="35" borderId="0" xfId="0" applyNumberFormat="1" applyFill="1" applyBorder="1" applyAlignment="1" applyProtection="1">
      <alignment horizontal="left"/>
      <protection/>
    </xf>
    <xf numFmtId="39" fontId="0" fillId="36" borderId="18" xfId="42" applyNumberFormat="1" applyFont="1" applyFill="1" applyBorder="1" applyAlignment="1" applyProtection="1">
      <alignment horizontal="right" vertical="top"/>
      <protection locked="0"/>
    </xf>
    <xf numFmtId="0" fontId="0" fillId="33" borderId="20" xfId="0" applyFill="1" applyBorder="1" applyAlignment="1" applyProtection="1">
      <alignment/>
      <protection/>
    </xf>
    <xf numFmtId="0" fontId="0" fillId="33" borderId="15" xfId="0" applyFont="1" applyFill="1" applyBorder="1" applyAlignment="1" applyProtection="1">
      <alignment/>
      <protection/>
    </xf>
    <xf numFmtId="164" fontId="0" fillId="33" borderId="15" xfId="42" applyNumberFormat="1" applyFont="1" applyFill="1" applyBorder="1" applyAlignment="1" applyProtection="1">
      <alignment wrapText="1"/>
      <protection/>
    </xf>
    <xf numFmtId="0" fontId="0" fillId="40" borderId="12" xfId="0" applyFont="1" applyFill="1" applyBorder="1" applyAlignment="1" applyProtection="1">
      <alignment wrapText="1"/>
      <protection/>
    </xf>
    <xf numFmtId="0" fontId="48" fillId="0" borderId="17" xfId="0" applyFont="1" applyFill="1" applyBorder="1" applyAlignment="1" applyProtection="1">
      <alignment/>
      <protection/>
    </xf>
    <xf numFmtId="0" fontId="27" fillId="0" borderId="0" xfId="0" applyFont="1" applyAlignment="1">
      <alignment horizontal="center" wrapText="1"/>
    </xf>
    <xf numFmtId="44" fontId="27" fillId="0" borderId="0" xfId="44" applyFont="1" applyAlignment="1">
      <alignment horizontal="center" wrapText="1"/>
    </xf>
    <xf numFmtId="44" fontId="3" fillId="35" borderId="10" xfId="0" applyNumberFormat="1" applyFont="1" applyFill="1" applyBorder="1" applyAlignment="1" applyProtection="1">
      <alignment/>
      <protection/>
    </xf>
    <xf numFmtId="39" fontId="0" fillId="35" borderId="10" xfId="42" applyNumberFormat="1" applyFont="1" applyFill="1" applyBorder="1" applyAlignment="1" applyProtection="1">
      <alignment horizontal="right" vertical="top"/>
      <protection locked="0"/>
    </xf>
    <xf numFmtId="0" fontId="0" fillId="35" borderId="10" xfId="42" applyNumberFormat="1" applyFont="1" applyFill="1" applyBorder="1" applyAlignment="1" applyProtection="1">
      <alignment horizontal="right" vertical="top"/>
      <protection locked="0"/>
    </xf>
    <xf numFmtId="0" fontId="0" fillId="33" borderId="16" xfId="0" applyFont="1" applyFill="1" applyBorder="1" applyAlignment="1" applyProtection="1">
      <alignment wrapText="1"/>
      <protection/>
    </xf>
    <xf numFmtId="0" fontId="0" fillId="0" borderId="0" xfId="0" applyFont="1" applyAlignment="1">
      <alignment wrapText="1"/>
    </xf>
    <xf numFmtId="0" fontId="0" fillId="0" borderId="0" xfId="0" applyFont="1" applyAlignment="1">
      <alignment/>
    </xf>
    <xf numFmtId="44" fontId="0" fillId="0" borderId="10" xfId="44" applyFont="1" applyFill="1" applyBorder="1" applyAlignment="1" applyProtection="1">
      <alignment/>
      <protection/>
    </xf>
    <xf numFmtId="8" fontId="0" fillId="0" borderId="10" xfId="44" applyNumberFormat="1" applyFont="1" applyFill="1" applyBorder="1" applyAlignment="1" applyProtection="1">
      <alignment horizontal="right" vertical="top"/>
      <protection/>
    </xf>
    <xf numFmtId="0" fontId="0" fillId="36" borderId="10" xfId="0" applyFont="1" applyFill="1" applyBorder="1" applyAlignment="1" applyProtection="1">
      <alignment horizontal="center"/>
      <protection locked="0"/>
    </xf>
    <xf numFmtId="44" fontId="0" fillId="36" borderId="15" xfId="44" applyFont="1" applyFill="1" applyBorder="1" applyAlignment="1" applyProtection="1">
      <alignment vertical="top"/>
      <protection locked="0"/>
    </xf>
    <xf numFmtId="44" fontId="0" fillId="36" borderId="16" xfId="44" applyFont="1" applyFill="1" applyBorder="1" applyAlignment="1" applyProtection="1">
      <alignment vertical="top"/>
      <protection/>
    </xf>
    <xf numFmtId="44" fontId="0" fillId="41" borderId="15" xfId="44" applyFont="1" applyFill="1" applyBorder="1" applyAlignment="1" applyProtection="1">
      <alignment/>
      <protection locked="0"/>
    </xf>
    <xf numFmtId="44" fontId="0" fillId="41" borderId="21" xfId="44" applyFont="1" applyFill="1" applyBorder="1" applyAlignment="1" applyProtection="1">
      <alignment/>
      <protection/>
    </xf>
    <xf numFmtId="44" fontId="0" fillId="41" borderId="16" xfId="44" applyFont="1" applyFill="1" applyBorder="1" applyAlignment="1" applyProtection="1">
      <alignment/>
      <protection/>
    </xf>
    <xf numFmtId="44" fontId="0" fillId="0" borderId="21" xfId="44" applyNumberFormat="1" applyFont="1" applyFill="1" applyBorder="1" applyAlignment="1">
      <alignment/>
    </xf>
    <xf numFmtId="44" fontId="0" fillId="0" borderId="17" xfId="0" applyNumberFormat="1" applyFill="1" applyBorder="1" applyAlignment="1" applyProtection="1">
      <alignment horizontal="left"/>
      <protection/>
    </xf>
    <xf numFmtId="44" fontId="0" fillId="0" borderId="14" xfId="0" applyNumberFormat="1" applyFill="1" applyBorder="1" applyAlignment="1" applyProtection="1">
      <alignment horizontal="left"/>
      <protection/>
    </xf>
    <xf numFmtId="0" fontId="48" fillId="33" borderId="17" xfId="0" applyFont="1" applyFill="1" applyBorder="1" applyAlignment="1" applyProtection="1">
      <alignment horizontal="center" wrapText="1"/>
      <protection/>
    </xf>
    <xf numFmtId="0" fontId="48" fillId="33" borderId="14" xfId="0" applyFont="1" applyFill="1" applyBorder="1" applyAlignment="1" applyProtection="1">
      <alignment horizontal="center" wrapText="1"/>
      <protection/>
    </xf>
    <xf numFmtId="0" fontId="44" fillId="0" borderId="0" xfId="0" applyFont="1" applyAlignment="1">
      <alignment horizontal="center" wrapText="1"/>
    </xf>
    <xf numFmtId="0" fontId="0" fillId="40" borderId="17" xfId="0" applyFont="1" applyFill="1" applyBorder="1" applyAlignment="1" applyProtection="1">
      <alignment horizontal="center" wrapText="1"/>
      <protection/>
    </xf>
    <xf numFmtId="0" fontId="0" fillId="40" borderId="14" xfId="0" applyFont="1" applyFill="1" applyBorder="1" applyAlignment="1" applyProtection="1">
      <alignment horizontal="center" wrapText="1"/>
      <protection/>
    </xf>
    <xf numFmtId="0" fontId="3" fillId="35" borderId="13" xfId="0" applyFont="1" applyFill="1" applyBorder="1" applyAlignment="1" applyProtection="1">
      <alignment horizontal="left"/>
      <protection/>
    </xf>
    <xf numFmtId="0" fontId="50" fillId="35" borderId="0" xfId="0" applyFont="1" applyFill="1" applyBorder="1" applyAlignment="1" applyProtection="1">
      <alignment horizontal="left"/>
      <protection/>
    </xf>
    <xf numFmtId="0" fontId="3" fillId="33" borderId="10" xfId="0" applyFont="1" applyFill="1" applyBorder="1" applyAlignment="1" applyProtection="1">
      <alignment horizontal="left"/>
      <protection/>
    </xf>
    <xf numFmtId="44" fontId="0" fillId="0" borderId="15" xfId="44" applyFont="1" applyFill="1" applyBorder="1" applyAlignment="1" applyProtection="1">
      <alignment horizontal="center" vertical="top"/>
      <protection/>
    </xf>
    <xf numFmtId="44" fontId="0" fillId="0" borderId="16" xfId="44" applyFont="1" applyFill="1" applyBorder="1" applyAlignment="1" applyProtection="1">
      <alignment horizontal="center" vertical="top"/>
      <protection/>
    </xf>
    <xf numFmtId="0" fontId="0" fillId="33" borderId="10" xfId="0" applyFont="1" applyFill="1" applyBorder="1" applyAlignment="1" applyProtection="1">
      <alignment horizontal="center"/>
      <protection/>
    </xf>
    <xf numFmtId="44" fontId="0" fillId="0" borderId="10" xfId="44"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6" xfId="0" applyFill="1" applyBorder="1" applyAlignment="1" applyProtection="1">
      <alignment horizontal="center"/>
      <protection/>
    </xf>
    <xf numFmtId="0" fontId="0" fillId="0" borderId="10" xfId="0" applyFill="1" applyBorder="1" applyAlignment="1" applyProtection="1">
      <alignment horizontal="center"/>
      <protection/>
    </xf>
    <xf numFmtId="0" fontId="0" fillId="33" borderId="17" xfId="0" applyFill="1" applyBorder="1" applyAlignment="1" applyProtection="1">
      <alignment horizontal="left"/>
      <protection/>
    </xf>
    <xf numFmtId="0" fontId="0" fillId="33" borderId="14" xfId="0" applyFill="1" applyBorder="1" applyAlignment="1" applyProtection="1">
      <alignment horizontal="left"/>
      <protection/>
    </xf>
    <xf numFmtId="0" fontId="0" fillId="0" borderId="10" xfId="0" applyFont="1" applyFill="1" applyBorder="1" applyAlignment="1" applyProtection="1">
      <alignment horizontal="center"/>
      <protection/>
    </xf>
    <xf numFmtId="0" fontId="0" fillId="33" borderId="10" xfId="0" applyFill="1" applyBorder="1" applyAlignment="1" applyProtection="1">
      <alignment horizontal="left"/>
      <protection/>
    </xf>
    <xf numFmtId="44" fontId="0" fillId="0" borderId="10" xfId="0" applyNumberFormat="1" applyFont="1" applyFill="1" applyBorder="1" applyAlignment="1" applyProtection="1">
      <alignment horizontal="left"/>
      <protection/>
    </xf>
    <xf numFmtId="44" fontId="0" fillId="35" borderId="15" xfId="44" applyFont="1" applyFill="1" applyBorder="1" applyAlignment="1" applyProtection="1">
      <alignment horizontal="center" vertical="top"/>
      <protection locked="0"/>
    </xf>
    <xf numFmtId="44" fontId="0" fillId="35" borderId="16" xfId="44" applyFont="1" applyFill="1" applyBorder="1" applyAlignment="1" applyProtection="1">
      <alignment horizontal="center" vertical="top"/>
      <protection locked="0"/>
    </xf>
    <xf numFmtId="0" fontId="0" fillId="41" borderId="17" xfId="0" applyFill="1" applyBorder="1" applyAlignment="1" applyProtection="1">
      <alignment horizontal="center" wrapText="1"/>
      <protection locked="0"/>
    </xf>
    <xf numFmtId="0" fontId="0" fillId="41" borderId="14" xfId="0" applyFill="1" applyBorder="1" applyAlignment="1" applyProtection="1">
      <alignment horizontal="center" wrapText="1"/>
      <protection locked="0"/>
    </xf>
    <xf numFmtId="9" fontId="0" fillId="34" borderId="17" xfId="59" applyFont="1" applyFill="1" applyBorder="1" applyAlignment="1" applyProtection="1">
      <alignment horizontal="right"/>
      <protection/>
    </xf>
    <xf numFmtId="9" fontId="0" fillId="34" borderId="18" xfId="59" applyFill="1" applyBorder="1" applyAlignment="1" applyProtection="1">
      <alignment horizontal="right"/>
      <protection/>
    </xf>
    <xf numFmtId="9" fontId="0" fillId="34" borderId="14" xfId="59" applyFill="1" applyBorder="1" applyAlignment="1" applyProtection="1">
      <alignment horizontal="right"/>
      <protection/>
    </xf>
    <xf numFmtId="0" fontId="48" fillId="34" borderId="17" xfId="0" applyFont="1" applyFill="1" applyBorder="1" applyAlignment="1" applyProtection="1">
      <alignment horizontal="left"/>
      <protection/>
    </xf>
    <xf numFmtId="0" fontId="48" fillId="34" borderId="14" xfId="0" applyFont="1" applyFill="1" applyBorder="1" applyAlignment="1" applyProtection="1">
      <alignment horizontal="left"/>
      <protection/>
    </xf>
    <xf numFmtId="9" fontId="0" fillId="34" borderId="17" xfId="59" applyFont="1" applyFill="1" applyBorder="1" applyAlignment="1" applyProtection="1">
      <alignment horizontal="left"/>
      <protection/>
    </xf>
    <xf numFmtId="9" fontId="0" fillId="34" borderId="18" xfId="59" applyFill="1" applyBorder="1" applyAlignment="1" applyProtection="1">
      <alignment horizontal="left"/>
      <protection/>
    </xf>
    <xf numFmtId="9" fontId="0" fillId="34" borderId="14" xfId="59" applyFill="1" applyBorder="1" applyAlignment="1" applyProtection="1">
      <alignment horizontal="left"/>
      <protection/>
    </xf>
    <xf numFmtId="0" fontId="0" fillId="41" borderId="10" xfId="0" applyFill="1" applyBorder="1" applyAlignment="1" applyProtection="1">
      <alignment horizontal="center"/>
      <protection locked="0"/>
    </xf>
    <xf numFmtId="0" fontId="0" fillId="34" borderId="17" xfId="0" applyFont="1" applyFill="1" applyBorder="1" applyAlignment="1" applyProtection="1">
      <alignment horizontal="left"/>
      <protection/>
    </xf>
    <xf numFmtId="0" fontId="0" fillId="34" borderId="14" xfId="0" applyFill="1" applyBorder="1" applyAlignment="1" applyProtection="1">
      <alignment horizontal="left"/>
      <protection/>
    </xf>
    <xf numFmtId="44" fontId="0" fillId="35" borderId="17" xfId="0" applyNumberFormat="1" applyFill="1" applyBorder="1" applyAlignment="1" applyProtection="1">
      <alignment horizontal="left"/>
      <protection/>
    </xf>
    <xf numFmtId="44" fontId="0" fillId="35" borderId="14" xfId="0" applyNumberFormat="1" applyFill="1" applyBorder="1" applyAlignment="1" applyProtection="1">
      <alignment horizontal="left"/>
      <protection/>
    </xf>
    <xf numFmtId="0" fontId="0" fillId="34" borderId="10" xfId="0" applyFont="1" applyFill="1" applyBorder="1" applyAlignment="1" applyProtection="1">
      <alignment horizontal="left"/>
      <protection/>
    </xf>
    <xf numFmtId="0" fontId="0" fillId="34" borderId="10" xfId="0"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10" xfId="0" applyFill="1" applyBorder="1" applyAlignment="1" applyProtection="1">
      <alignment horizontal="left"/>
      <protection/>
    </xf>
    <xf numFmtId="0" fontId="0" fillId="35" borderId="0" xfId="0" applyFont="1" applyFill="1" applyAlignment="1" applyProtection="1">
      <alignment horizontal="left" wrapText="1"/>
      <protection/>
    </xf>
    <xf numFmtId="0" fontId="0" fillId="33" borderId="10" xfId="0" applyFont="1" applyFill="1" applyBorder="1" applyAlignment="1" applyProtection="1">
      <alignment horizontal="left"/>
      <protection/>
    </xf>
    <xf numFmtId="0" fontId="0" fillId="34" borderId="0" xfId="0" applyFill="1" applyAlignment="1">
      <alignment horizontal="left"/>
    </xf>
    <xf numFmtId="0" fontId="0" fillId="34" borderId="20" xfId="0" applyFill="1" applyBorder="1" applyAlignment="1">
      <alignment horizontal="left"/>
    </xf>
    <xf numFmtId="0" fontId="0" fillId="34" borderId="22" xfId="0" applyFill="1" applyBorder="1" applyAlignment="1">
      <alignment horizontal="left"/>
    </xf>
    <xf numFmtId="10" fontId="0" fillId="0" borderId="15" xfId="59" applyNumberFormat="1" applyFont="1" applyFill="1" applyBorder="1" applyAlignment="1">
      <alignment horizontal="right" vertical="top"/>
    </xf>
    <xf numFmtId="10" fontId="0" fillId="0" borderId="21" xfId="59" applyNumberFormat="1" applyFont="1" applyFill="1" applyBorder="1" applyAlignment="1">
      <alignment horizontal="right" vertical="top"/>
    </xf>
    <xf numFmtId="10" fontId="0" fillId="0" borderId="16" xfId="59" applyNumberFormat="1" applyFont="1" applyFill="1" applyBorder="1" applyAlignment="1">
      <alignment horizontal="right" vertical="top"/>
    </xf>
    <xf numFmtId="0" fontId="0" fillId="33" borderId="17" xfId="0" applyFill="1" applyBorder="1" applyAlignment="1">
      <alignment horizontal="left"/>
    </xf>
    <xf numFmtId="0" fontId="0" fillId="33" borderId="14" xfId="0" applyFill="1" applyBorder="1" applyAlignment="1">
      <alignment horizontal="left"/>
    </xf>
    <xf numFmtId="0" fontId="0" fillId="34" borderId="23" xfId="0" applyFill="1" applyBorder="1" applyAlignment="1">
      <alignment horizontal="left" vertical="top" wrapText="1"/>
    </xf>
    <xf numFmtId="0" fontId="0" fillId="34" borderId="24" xfId="0" applyFill="1" applyBorder="1" applyAlignment="1">
      <alignment horizontal="left" vertical="top" wrapText="1"/>
    </xf>
    <xf numFmtId="0" fontId="3" fillId="34" borderId="17" xfId="0" applyFont="1" applyFill="1" applyBorder="1" applyAlignment="1">
      <alignment horizontal="left"/>
    </xf>
    <xf numFmtId="0" fontId="3" fillId="34" borderId="14" xfId="0" applyFont="1" applyFill="1" applyBorder="1" applyAlignment="1">
      <alignment horizontal="left"/>
    </xf>
    <xf numFmtId="0" fontId="0" fillId="34" borderId="17" xfId="0" applyFill="1" applyBorder="1" applyAlignment="1">
      <alignment horizontal="left"/>
    </xf>
    <xf numFmtId="0" fontId="0" fillId="34" borderId="14" xfId="0" applyFill="1" applyBorder="1" applyAlignment="1">
      <alignment horizontal="left"/>
    </xf>
    <xf numFmtId="0" fontId="3" fillId="33" borderId="17" xfId="0" applyFont="1" applyFill="1" applyBorder="1" applyAlignment="1">
      <alignment horizontal="left"/>
    </xf>
    <xf numFmtId="0" fontId="3" fillId="33" borderId="14" xfId="0" applyFont="1" applyFill="1" applyBorder="1" applyAlignment="1">
      <alignment horizontal="left"/>
    </xf>
    <xf numFmtId="0" fontId="0" fillId="33" borderId="17" xfId="0" applyFill="1" applyBorder="1" applyAlignment="1">
      <alignment horizontal="left" wrapText="1"/>
    </xf>
    <xf numFmtId="0" fontId="0" fillId="33" borderId="14" xfId="0" applyFill="1" applyBorder="1" applyAlignment="1">
      <alignment horizontal="left" wrapText="1"/>
    </xf>
    <xf numFmtId="0" fontId="0" fillId="34" borderId="17" xfId="0" applyNumberFormat="1" applyFont="1" applyFill="1" applyBorder="1" applyAlignment="1">
      <alignment horizontal="left" wrapText="1"/>
    </xf>
    <xf numFmtId="0" fontId="0" fillId="34" borderId="14" xfId="0" applyNumberFormat="1" applyFont="1" applyFill="1" applyBorder="1" applyAlignment="1">
      <alignment horizontal="left" wrapText="1"/>
    </xf>
    <xf numFmtId="0" fontId="0" fillId="33" borderId="17" xfId="0" applyFont="1" applyFill="1" applyBorder="1" applyAlignment="1">
      <alignment horizontal="left"/>
    </xf>
    <xf numFmtId="0" fontId="0" fillId="33" borderId="14" xfId="0" applyFont="1" applyFill="1" applyBorder="1" applyAlignment="1">
      <alignment horizontal="left"/>
    </xf>
    <xf numFmtId="0" fontId="3" fillId="0" borderId="17" xfId="0" applyFont="1"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7" xfId="0" applyFill="1" applyBorder="1" applyAlignment="1">
      <alignment horizontal="left"/>
    </xf>
    <xf numFmtId="0" fontId="0" fillId="0" borderId="18" xfId="0" applyFill="1" applyBorder="1" applyAlignment="1">
      <alignment horizontal="left"/>
    </xf>
    <xf numFmtId="0" fontId="0" fillId="0" borderId="14" xfId="0" applyFill="1" applyBorder="1" applyAlignment="1">
      <alignment horizontal="left"/>
    </xf>
    <xf numFmtId="0" fontId="3" fillId="0" borderId="17" xfId="0" applyFont="1" applyFill="1" applyBorder="1" applyAlignment="1">
      <alignment horizontal="left"/>
    </xf>
    <xf numFmtId="0" fontId="3" fillId="0" borderId="18" xfId="0" applyFont="1" applyFill="1" applyBorder="1" applyAlignment="1">
      <alignment horizontal="left"/>
    </xf>
    <xf numFmtId="0" fontId="3" fillId="0" borderId="14" xfId="0" applyFont="1" applyFill="1" applyBorder="1" applyAlignment="1">
      <alignment horizontal="left"/>
    </xf>
    <xf numFmtId="0" fontId="3" fillId="33" borderId="10" xfId="0" applyFont="1" applyFill="1" applyBorder="1" applyAlignment="1">
      <alignment horizontal="left"/>
    </xf>
    <xf numFmtId="0" fontId="0" fillId="0" borderId="10" xfId="0" applyFill="1" applyBorder="1" applyAlignment="1">
      <alignment horizontal="left"/>
    </xf>
    <xf numFmtId="0" fontId="3" fillId="0" borderId="10" xfId="0" applyFont="1" applyFill="1" applyBorder="1" applyAlignment="1">
      <alignment horizontal="left"/>
    </xf>
    <xf numFmtId="0" fontId="0" fillId="36" borderId="17" xfId="0" applyFont="1" applyFill="1" applyBorder="1" applyAlignment="1" applyProtection="1">
      <alignment horizontal="center"/>
      <protection locked="0"/>
    </xf>
    <xf numFmtId="0" fontId="0" fillId="36" borderId="18" xfId="0" applyFont="1" applyFill="1" applyBorder="1" applyAlignment="1" applyProtection="1">
      <alignment horizontal="center"/>
      <protection locked="0"/>
    </xf>
    <xf numFmtId="0" fontId="0" fillId="36" borderId="14" xfId="0" applyFont="1" applyFill="1" applyBorder="1" applyAlignment="1" applyProtection="1">
      <alignment horizontal="center"/>
      <protection locked="0"/>
    </xf>
    <xf numFmtId="0" fontId="0" fillId="35" borderId="17" xfId="0" applyFont="1" applyFill="1" applyBorder="1" applyAlignment="1">
      <alignment horizontal="center"/>
    </xf>
    <xf numFmtId="0" fontId="0" fillId="35" borderId="18" xfId="0" applyFont="1" applyFill="1" applyBorder="1" applyAlignment="1">
      <alignment horizontal="center"/>
    </xf>
    <xf numFmtId="0" fontId="0" fillId="35"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65"/>
  <sheetViews>
    <sheetView tabSelected="1" zoomScale="90" zoomScaleNormal="90" zoomScalePageLayoutView="0" workbookViewId="0" topLeftCell="A1">
      <selection activeCell="L6" sqref="L6"/>
    </sheetView>
  </sheetViews>
  <sheetFormatPr defaultColWidth="9.140625" defaultRowHeight="12.75"/>
  <cols>
    <col min="1" max="1" width="30.57421875" style="48" customWidth="1"/>
    <col min="2" max="2" width="10.8515625" style="47" customWidth="1"/>
    <col min="3" max="3" width="21.8515625" style="47" customWidth="1"/>
    <col min="4" max="4" width="21.8515625" style="46" customWidth="1"/>
    <col min="5" max="5" width="22.140625" style="46" customWidth="1"/>
    <col min="6" max="6" width="19.140625" style="47" customWidth="1"/>
    <col min="7" max="8" width="9.140625" style="48" hidden="1" customWidth="1"/>
    <col min="9" max="9" width="9.57421875" style="48" hidden="1" customWidth="1"/>
    <col min="10" max="11" width="9.140625" style="48" hidden="1" customWidth="1"/>
    <col min="12" max="16384" width="9.140625" style="48" customWidth="1"/>
  </cols>
  <sheetData>
    <row r="1" spans="1:4" ht="15" customHeight="1">
      <c r="A1" s="88" t="s">
        <v>16</v>
      </c>
      <c r="B1" s="88"/>
      <c r="C1" s="88"/>
      <c r="D1" s="88"/>
    </row>
    <row r="2" spans="1:7" ht="12.75">
      <c r="A2" s="45"/>
      <c r="B2" s="45"/>
      <c r="C2" s="45"/>
      <c r="D2" s="45"/>
      <c r="E2" s="45"/>
      <c r="F2" s="45"/>
      <c r="G2" s="122"/>
    </row>
    <row r="3" spans="1:10" ht="12.75">
      <c r="A3" s="49" t="s">
        <v>36</v>
      </c>
      <c r="B3" s="49"/>
      <c r="D3" s="50"/>
      <c r="E3" s="51"/>
      <c r="F3" s="51"/>
      <c r="G3" s="122"/>
      <c r="I3" s="153" t="s">
        <v>226</v>
      </c>
      <c r="J3" s="153" t="s">
        <v>227</v>
      </c>
    </row>
    <row r="4" spans="1:10" ht="12.75">
      <c r="A4" s="52" t="s">
        <v>240</v>
      </c>
      <c r="B4" s="52"/>
      <c r="C4" s="50"/>
      <c r="D4" s="45"/>
      <c r="E4" s="51"/>
      <c r="F4" s="51"/>
      <c r="G4" s="122"/>
      <c r="I4" s="153"/>
      <c r="J4" s="153"/>
    </row>
    <row r="5" spans="1:10" ht="15">
      <c r="A5" s="166" t="s">
        <v>0</v>
      </c>
      <c r="B5" s="167"/>
      <c r="C5" s="53" t="s">
        <v>23</v>
      </c>
      <c r="D5" s="54" t="s">
        <v>74</v>
      </c>
      <c r="E5" s="53" t="s">
        <v>76</v>
      </c>
      <c r="F5" s="45"/>
      <c r="G5" s="122"/>
      <c r="I5" s="132">
        <v>0</v>
      </c>
      <c r="J5" s="133">
        <v>0</v>
      </c>
    </row>
    <row r="6" spans="1:10" ht="12.75">
      <c r="A6" s="178" t="s">
        <v>230</v>
      </c>
      <c r="B6" s="179"/>
      <c r="C6" s="55">
        <v>13.53</v>
      </c>
      <c r="D6" s="93">
        <v>0</v>
      </c>
      <c r="E6" s="55">
        <f>D6*C6</f>
        <v>0</v>
      </c>
      <c r="F6" s="45"/>
      <c r="G6" s="122"/>
      <c r="I6" s="118">
        <v>1</v>
      </c>
      <c r="J6" s="119">
        <v>10.48</v>
      </c>
    </row>
    <row r="7" spans="1:10" ht="12.75">
      <c r="A7" s="45"/>
      <c r="B7" s="45"/>
      <c r="C7" s="45"/>
      <c r="D7" s="45"/>
      <c r="E7" s="45"/>
      <c r="F7" s="45"/>
      <c r="G7" s="122"/>
      <c r="I7" s="118">
        <v>2</v>
      </c>
      <c r="J7" s="119">
        <v>5.24</v>
      </c>
    </row>
    <row r="8" spans="1:10" ht="12.75">
      <c r="A8" s="156" t="s">
        <v>239</v>
      </c>
      <c r="B8" s="156"/>
      <c r="C8" s="156"/>
      <c r="D8" s="156"/>
      <c r="E8" s="156"/>
      <c r="F8" s="48"/>
      <c r="I8" s="118">
        <v>3</v>
      </c>
      <c r="J8" s="119">
        <v>3.49</v>
      </c>
    </row>
    <row r="9" spans="1:10" ht="38.25" customHeight="1">
      <c r="A9" s="137" t="s">
        <v>245</v>
      </c>
      <c r="B9" s="164" t="s">
        <v>25</v>
      </c>
      <c r="C9" s="164"/>
      <c r="D9" s="151" t="s">
        <v>243</v>
      </c>
      <c r="E9" s="152"/>
      <c r="F9" s="57"/>
      <c r="G9" s="122"/>
      <c r="I9" s="118">
        <v>4</v>
      </c>
      <c r="J9" s="119">
        <v>2.62</v>
      </c>
    </row>
    <row r="10" spans="1:10" ht="12.75">
      <c r="A10" s="58">
        <f>E6</f>
        <v>0</v>
      </c>
      <c r="B10" s="183">
        <v>1</v>
      </c>
      <c r="C10" s="183"/>
      <c r="D10" s="149">
        <f>A10/B10</f>
        <v>0</v>
      </c>
      <c r="E10" s="150"/>
      <c r="F10" s="57"/>
      <c r="G10" s="122"/>
      <c r="I10" s="118">
        <v>5</v>
      </c>
      <c r="J10" s="119">
        <v>2.1</v>
      </c>
    </row>
    <row r="11" spans="1:10" ht="12.75">
      <c r="A11" s="45"/>
      <c r="B11" s="45"/>
      <c r="C11" s="45"/>
      <c r="D11" s="45"/>
      <c r="E11" s="45"/>
      <c r="F11" s="45"/>
      <c r="G11" s="122"/>
      <c r="I11" s="118">
        <v>6</v>
      </c>
      <c r="J11" s="119">
        <v>1.75</v>
      </c>
    </row>
    <row r="12" spans="1:7" ht="12.75">
      <c r="A12" s="52" t="s">
        <v>241</v>
      </c>
      <c r="B12" s="52"/>
      <c r="C12" s="50"/>
      <c r="D12" s="45"/>
      <c r="E12" s="51"/>
      <c r="F12" s="51"/>
      <c r="G12" s="122"/>
    </row>
    <row r="13" spans="1:7" ht="26.25" customHeight="1">
      <c r="A13" s="127" t="s">
        <v>0</v>
      </c>
      <c r="B13" s="128" t="s">
        <v>23</v>
      </c>
      <c r="C13" s="129" t="s">
        <v>234</v>
      </c>
      <c r="D13" s="151" t="s">
        <v>244</v>
      </c>
      <c r="E13" s="152"/>
      <c r="F13" s="45"/>
      <c r="G13" s="122"/>
    </row>
    <row r="14" spans="1:7" ht="12.75">
      <c r="A14" s="131" t="s">
        <v>229</v>
      </c>
      <c r="B14" s="140">
        <v>3.05</v>
      </c>
      <c r="C14" s="126">
        <v>0</v>
      </c>
      <c r="D14" s="149">
        <f>(B14*C14)/B10</f>
        <v>0</v>
      </c>
      <c r="E14" s="150"/>
      <c r="F14" s="45"/>
      <c r="G14" s="122"/>
    </row>
    <row r="15" spans="1:7" ht="12.75">
      <c r="A15" s="45"/>
      <c r="B15" s="45"/>
      <c r="C15" s="45"/>
      <c r="D15" s="45"/>
      <c r="E15" s="45"/>
      <c r="F15" s="45"/>
      <c r="G15" s="122"/>
    </row>
    <row r="16" spans="1:10" s="122" customFormat="1" ht="12.75">
      <c r="A16" s="157" t="s">
        <v>242</v>
      </c>
      <c r="B16" s="157"/>
      <c r="C16" s="157"/>
      <c r="D16" s="157"/>
      <c r="E16" s="157"/>
      <c r="F16" s="157"/>
      <c r="I16" s="117" t="s">
        <v>238</v>
      </c>
      <c r="J16" s="48"/>
    </row>
    <row r="17" spans="1:9" s="122" customFormat="1" ht="27" customHeight="1">
      <c r="A17" s="130" t="s">
        <v>236</v>
      </c>
      <c r="B17" s="154" t="s">
        <v>248</v>
      </c>
      <c r="C17" s="155"/>
      <c r="D17" s="154" t="s">
        <v>235</v>
      </c>
      <c r="E17" s="155"/>
      <c r="F17" s="57"/>
      <c r="I17" s="121" t="s">
        <v>237</v>
      </c>
    </row>
    <row r="18" spans="1:6" s="122" customFormat="1" ht="12.75">
      <c r="A18" s="142" t="s">
        <v>251</v>
      </c>
      <c r="B18" s="173">
        <v>1</v>
      </c>
      <c r="C18" s="174"/>
      <c r="D18" s="186">
        <f>IF(A18="YES",(C14*(VLOOKUP(B18,I6:J11,2,FALSE))),0)</f>
        <v>0</v>
      </c>
      <c r="E18" s="187"/>
      <c r="F18" s="57"/>
    </row>
    <row r="19" spans="1:6" s="122" customFormat="1" ht="12.75">
      <c r="A19" s="123"/>
      <c r="B19" s="124"/>
      <c r="C19" s="124"/>
      <c r="D19" s="125"/>
      <c r="E19" s="125"/>
      <c r="F19" s="57"/>
    </row>
    <row r="20" spans="1:10" ht="12.75">
      <c r="A20" s="156" t="s">
        <v>231</v>
      </c>
      <c r="B20" s="156"/>
      <c r="C20" s="156"/>
      <c r="D20" s="156"/>
      <c r="E20" s="45"/>
      <c r="F20" s="48"/>
      <c r="I20" s="122"/>
      <c r="J20" s="122"/>
    </row>
    <row r="21" spans="1:6" ht="12.75">
      <c r="A21" s="59" t="s">
        <v>0</v>
      </c>
      <c r="B21" s="163" t="s">
        <v>23</v>
      </c>
      <c r="C21" s="164"/>
      <c r="D21" s="60" t="s">
        <v>74</v>
      </c>
      <c r="E21" s="60" t="s">
        <v>76</v>
      </c>
      <c r="F21" s="57"/>
    </row>
    <row r="22" spans="1:6" ht="12.75">
      <c r="A22" s="61" t="s">
        <v>77</v>
      </c>
      <c r="B22" s="165">
        <v>13.53</v>
      </c>
      <c r="C22" s="165"/>
      <c r="D22" s="93">
        <v>0</v>
      </c>
      <c r="E22" s="62">
        <f>B22*D22</f>
        <v>0</v>
      </c>
      <c r="F22" s="57"/>
    </row>
    <row r="23" spans="1:6" ht="12.75">
      <c r="A23" s="45"/>
      <c r="B23" s="45"/>
      <c r="C23" s="45"/>
      <c r="D23" s="45"/>
      <c r="E23" s="45"/>
      <c r="F23" s="45"/>
    </row>
    <row r="24" spans="1:6" ht="12.75">
      <c r="A24" s="156" t="s">
        <v>228</v>
      </c>
      <c r="B24" s="156"/>
      <c r="C24" s="156"/>
      <c r="D24" s="156"/>
      <c r="E24" s="45"/>
      <c r="F24" s="48"/>
    </row>
    <row r="25" spans="1:6" ht="12.75">
      <c r="A25" s="193" t="s">
        <v>78</v>
      </c>
      <c r="B25" s="193"/>
      <c r="C25" s="60" t="s">
        <v>25</v>
      </c>
      <c r="D25" s="161" t="s">
        <v>79</v>
      </c>
      <c r="E25" s="161"/>
      <c r="F25" s="57"/>
    </row>
    <row r="26" spans="1:6" ht="12.75">
      <c r="A26" s="170">
        <f>E22</f>
        <v>0</v>
      </c>
      <c r="B26" s="170"/>
      <c r="C26" s="136">
        <f>B10</f>
        <v>1</v>
      </c>
      <c r="D26" s="162">
        <f>A26/C26</f>
        <v>0</v>
      </c>
      <c r="E26" s="162"/>
      <c r="F26" s="57"/>
    </row>
    <row r="27" spans="1:6" ht="12.75">
      <c r="A27" s="63"/>
      <c r="B27" s="44"/>
      <c r="C27" s="43"/>
      <c r="D27" s="64"/>
      <c r="E27" s="65"/>
      <c r="F27" s="57"/>
    </row>
    <row r="28" spans="1:6" ht="12.75">
      <c r="A28" s="156" t="s">
        <v>232</v>
      </c>
      <c r="B28" s="156"/>
      <c r="C28" s="156"/>
      <c r="D28" s="156"/>
      <c r="E28" s="45"/>
      <c r="F28" s="51"/>
    </row>
    <row r="29" spans="1:6" ht="12.75">
      <c r="A29" s="169" t="s">
        <v>0</v>
      </c>
      <c r="B29" s="169"/>
      <c r="C29" s="53" t="s">
        <v>23</v>
      </c>
      <c r="D29" s="54" t="s">
        <v>74</v>
      </c>
      <c r="E29" s="53" t="s">
        <v>76</v>
      </c>
      <c r="F29" s="45"/>
    </row>
    <row r="30" spans="1:6" ht="12.75">
      <c r="A30" s="188" t="s">
        <v>87</v>
      </c>
      <c r="B30" s="189"/>
      <c r="C30" s="55">
        <v>13.53</v>
      </c>
      <c r="D30" s="93">
        <v>0</v>
      </c>
      <c r="E30" s="55">
        <f>D30*C30</f>
        <v>0</v>
      </c>
      <c r="F30" s="45"/>
    </row>
    <row r="31" spans="1:6" ht="12.75">
      <c r="A31" s="190" t="s">
        <v>64</v>
      </c>
      <c r="B31" s="191"/>
      <c r="C31" s="141">
        <v>3.05</v>
      </c>
      <c r="D31" s="93">
        <v>0</v>
      </c>
      <c r="E31" s="55">
        <f>D31*C31</f>
        <v>0</v>
      </c>
      <c r="F31" s="45"/>
    </row>
    <row r="32" spans="1:6" ht="12.75">
      <c r="A32" s="45"/>
      <c r="B32" s="45"/>
      <c r="C32" s="45"/>
      <c r="D32" s="45"/>
      <c r="E32" s="45"/>
      <c r="F32" s="45"/>
    </row>
    <row r="33" spans="1:6" ht="12.75">
      <c r="A33" s="156" t="s">
        <v>233</v>
      </c>
      <c r="B33" s="156"/>
      <c r="C33" s="156"/>
      <c r="D33" s="156"/>
      <c r="E33" s="45"/>
      <c r="F33" s="45"/>
    </row>
    <row r="34" spans="1:6" ht="12.75">
      <c r="A34" s="166" t="s">
        <v>0</v>
      </c>
      <c r="B34" s="167"/>
      <c r="C34" s="53" t="s">
        <v>23</v>
      </c>
      <c r="D34" s="54" t="s">
        <v>74</v>
      </c>
      <c r="E34" s="53" t="s">
        <v>76</v>
      </c>
      <c r="F34" s="45"/>
    </row>
    <row r="35" spans="1:6" ht="12.75">
      <c r="A35" s="184" t="s">
        <v>86</v>
      </c>
      <c r="B35" s="185"/>
      <c r="C35" s="55">
        <v>13.53</v>
      </c>
      <c r="D35" s="93">
        <v>0</v>
      </c>
      <c r="E35" s="55">
        <f>C35*D35</f>
        <v>0</v>
      </c>
      <c r="F35" s="45"/>
    </row>
    <row r="36" spans="1:6" ht="12.75">
      <c r="A36" s="45"/>
      <c r="B36" s="45"/>
      <c r="C36" s="45"/>
      <c r="D36" s="45"/>
      <c r="E36" s="45"/>
      <c r="F36" s="45"/>
    </row>
    <row r="37" spans="1:6" ht="12.75">
      <c r="A37" s="52" t="s">
        <v>219</v>
      </c>
      <c r="B37" s="45"/>
      <c r="C37" s="45"/>
      <c r="D37" s="45"/>
      <c r="E37" s="45"/>
      <c r="F37" s="45"/>
    </row>
    <row r="38" spans="1:15" ht="12.75" customHeight="1">
      <c r="A38" s="66" t="s">
        <v>67</v>
      </c>
      <c r="B38" s="56" t="s">
        <v>23</v>
      </c>
      <c r="C38" s="56" t="s">
        <v>69</v>
      </c>
      <c r="D38" s="67" t="s">
        <v>74</v>
      </c>
      <c r="E38" s="68" t="s">
        <v>75</v>
      </c>
      <c r="F38" s="120"/>
      <c r="G38" s="192"/>
      <c r="K38" s="122"/>
      <c r="L38" s="122"/>
      <c r="M38" s="122"/>
      <c r="N38" s="122"/>
      <c r="O38" s="122"/>
    </row>
    <row r="39" spans="1:15" ht="12.75">
      <c r="A39" s="69" t="s">
        <v>67</v>
      </c>
      <c r="B39" s="70">
        <v>19.15</v>
      </c>
      <c r="C39" s="71">
        <v>0.11</v>
      </c>
      <c r="D39" s="135">
        <f>((D6/B10)+(C14/B10)+(D22/C26)+D30+D31+D35)*C39</f>
        <v>0</v>
      </c>
      <c r="E39" s="72">
        <f>D39*B39</f>
        <v>0</v>
      </c>
      <c r="F39" s="120"/>
      <c r="G39" s="192"/>
      <c r="I39" s="121"/>
      <c r="J39" s="122"/>
      <c r="K39" s="122"/>
      <c r="L39" s="122"/>
      <c r="M39" s="122"/>
      <c r="N39" s="122"/>
      <c r="O39" s="122"/>
    </row>
    <row r="40" spans="1:10" ht="12.75">
      <c r="A40" s="45"/>
      <c r="B40" s="45"/>
      <c r="C40" s="45"/>
      <c r="D40" s="45"/>
      <c r="E40" s="45"/>
      <c r="F40" s="120"/>
      <c r="G40" s="192"/>
      <c r="I40" s="122"/>
      <c r="J40" s="122"/>
    </row>
    <row r="41" spans="1:7" ht="12.75">
      <c r="A41" s="73" t="s">
        <v>220</v>
      </c>
      <c r="B41" s="73"/>
      <c r="C41" s="73"/>
      <c r="D41" s="73"/>
      <c r="E41" s="64"/>
      <c r="F41" s="120"/>
      <c r="G41" s="192"/>
    </row>
    <row r="42" spans="1:6" ht="25.5">
      <c r="A42" s="74" t="s">
        <v>39</v>
      </c>
      <c r="B42" s="53" t="s">
        <v>19</v>
      </c>
      <c r="C42" s="75" t="s">
        <v>20</v>
      </c>
      <c r="D42" s="75" t="s">
        <v>82</v>
      </c>
      <c r="E42" s="75" t="s">
        <v>83</v>
      </c>
      <c r="F42" s="45"/>
    </row>
    <row r="43" spans="1:8" ht="12.75">
      <c r="A43" s="76" t="s">
        <v>68</v>
      </c>
      <c r="B43" s="77">
        <v>0</v>
      </c>
      <c r="C43" s="143">
        <v>0</v>
      </c>
      <c r="D43" s="171">
        <f>IF(C43&gt;0,D30+D31+((D6/B10)+(C14/B10)),0)</f>
        <v>0</v>
      </c>
      <c r="E43" s="159">
        <f>D43*C43</f>
        <v>0</v>
      </c>
      <c r="F43" s="45"/>
      <c r="G43" s="122"/>
      <c r="H43" s="122"/>
    </row>
    <row r="44" spans="1:8" ht="12.75">
      <c r="A44" s="76" t="s">
        <v>43</v>
      </c>
      <c r="B44" s="77">
        <v>2.5</v>
      </c>
      <c r="C44" s="144"/>
      <c r="D44" s="172"/>
      <c r="E44" s="160"/>
      <c r="F44" s="45"/>
      <c r="G44" s="122"/>
      <c r="H44" s="122"/>
    </row>
    <row r="45" spans="1:8" ht="12.75">
      <c r="A45" s="45"/>
      <c r="B45" s="45"/>
      <c r="C45" s="45"/>
      <c r="D45" s="45"/>
      <c r="E45" s="45"/>
      <c r="F45" s="45"/>
      <c r="G45" s="122"/>
      <c r="H45" s="122"/>
    </row>
    <row r="46" spans="1:6" ht="12.75">
      <c r="A46" s="156" t="s">
        <v>221</v>
      </c>
      <c r="B46" s="156"/>
      <c r="C46" s="156"/>
      <c r="D46" s="156"/>
      <c r="E46" s="45"/>
      <c r="F46" s="48"/>
    </row>
    <row r="47" spans="1:6" ht="12.75">
      <c r="A47" s="59" t="s">
        <v>0</v>
      </c>
      <c r="B47" s="163" t="s">
        <v>23</v>
      </c>
      <c r="C47" s="164"/>
      <c r="D47" s="60" t="s">
        <v>74</v>
      </c>
      <c r="E47" s="60" t="s">
        <v>76</v>
      </c>
      <c r="F47" s="57"/>
    </row>
    <row r="48" spans="1:6" ht="12.75">
      <c r="A48" s="61" t="s">
        <v>80</v>
      </c>
      <c r="B48" s="165">
        <v>31.04</v>
      </c>
      <c r="C48" s="165"/>
      <c r="D48" s="93">
        <v>0</v>
      </c>
      <c r="E48" s="62">
        <f>B48*D48</f>
        <v>0</v>
      </c>
      <c r="F48" s="57"/>
    </row>
    <row r="49" spans="1:6" ht="12.75">
      <c r="A49" s="63"/>
      <c r="B49" s="44"/>
      <c r="C49" s="44"/>
      <c r="D49" s="64"/>
      <c r="E49" s="65"/>
      <c r="F49" s="57"/>
    </row>
    <row r="50" spans="1:6" ht="12.75">
      <c r="A50" s="156" t="s">
        <v>222</v>
      </c>
      <c r="B50" s="156"/>
      <c r="C50" s="156"/>
      <c r="D50" s="156"/>
      <c r="E50" s="45"/>
      <c r="F50" s="48"/>
    </row>
    <row r="51" spans="1:6" ht="12.75">
      <c r="A51" s="59" t="s">
        <v>0</v>
      </c>
      <c r="B51" s="163" t="s">
        <v>23</v>
      </c>
      <c r="C51" s="164"/>
      <c r="D51" s="60" t="s">
        <v>74</v>
      </c>
      <c r="E51" s="60" t="s">
        <v>76</v>
      </c>
      <c r="F51" s="57"/>
    </row>
    <row r="52" spans="1:6" ht="12.75">
      <c r="A52" s="61" t="s">
        <v>81</v>
      </c>
      <c r="B52" s="168">
        <v>20.51</v>
      </c>
      <c r="C52" s="165"/>
      <c r="D52" s="93">
        <v>0</v>
      </c>
      <c r="E52" s="62">
        <f>B52*D52</f>
        <v>0</v>
      </c>
      <c r="F52" s="57"/>
    </row>
    <row r="53" spans="1:6" ht="12.75">
      <c r="A53" s="63"/>
      <c r="B53" s="44"/>
      <c r="C53" s="44"/>
      <c r="D53" s="64"/>
      <c r="E53" s="65"/>
      <c r="F53" s="57"/>
    </row>
    <row r="54" spans="1:6" ht="12.75">
      <c r="A54" s="78" t="s">
        <v>223</v>
      </c>
      <c r="B54" s="78"/>
      <c r="C54" s="78"/>
      <c r="D54" s="78"/>
      <c r="E54" s="48"/>
      <c r="F54" s="48"/>
    </row>
    <row r="55" spans="1:6" ht="12.75">
      <c r="A55" s="169" t="s">
        <v>40</v>
      </c>
      <c r="B55" s="169"/>
      <c r="C55" s="169"/>
      <c r="D55" s="169"/>
      <c r="E55" s="169"/>
      <c r="F55" s="79" t="s">
        <v>24</v>
      </c>
    </row>
    <row r="56" spans="1:6" ht="12.75">
      <c r="A56" s="180" t="s">
        <v>49</v>
      </c>
      <c r="B56" s="181"/>
      <c r="C56" s="181"/>
      <c r="D56" s="182"/>
      <c r="E56" s="80">
        <v>0.0871</v>
      </c>
      <c r="F56" s="81">
        <f>E56*(D10+E30+E31+E39+E43+E48+E52+D14+D18)</f>
        <v>0</v>
      </c>
    </row>
    <row r="57" spans="1:6" ht="12.75">
      <c r="A57" s="175" t="s">
        <v>47</v>
      </c>
      <c r="B57" s="176"/>
      <c r="C57" s="176"/>
      <c r="D57" s="176"/>
      <c r="E57" s="177"/>
      <c r="F57" s="81">
        <f>SUM(F56:F56)</f>
        <v>0</v>
      </c>
    </row>
    <row r="58" spans="1:6" ht="12.75">
      <c r="A58" s="82"/>
      <c r="B58" s="83"/>
      <c r="C58" s="83"/>
      <c r="D58" s="83"/>
      <c r="E58" s="83"/>
      <c r="F58" s="84"/>
    </row>
    <row r="59" spans="1:6" ht="12.75">
      <c r="A59" s="49" t="s">
        <v>37</v>
      </c>
      <c r="B59" s="49"/>
      <c r="C59" s="45"/>
      <c r="D59" s="85"/>
      <c r="E59" s="85"/>
      <c r="F59" s="86"/>
    </row>
    <row r="60" spans="1:6" ht="12.75">
      <c r="A60" s="52" t="s">
        <v>225</v>
      </c>
      <c r="B60" s="48"/>
      <c r="C60" s="48"/>
      <c r="D60" s="45"/>
      <c r="E60" s="85"/>
      <c r="F60" s="86"/>
    </row>
    <row r="61" spans="1:6" ht="12.75">
      <c r="A61" s="158" t="s">
        <v>38</v>
      </c>
      <c r="B61" s="158"/>
      <c r="C61" s="134">
        <f>E30+E31+E39+D10++D18+E43+E48+E52+F57+D14</f>
        <v>0</v>
      </c>
      <c r="D61" s="45"/>
      <c r="E61" s="45"/>
      <c r="F61" s="45"/>
    </row>
    <row r="62" spans="1:6" ht="12.75">
      <c r="A62" s="45"/>
      <c r="B62" s="45"/>
      <c r="C62" s="45"/>
      <c r="D62" s="45"/>
      <c r="E62" s="45"/>
      <c r="F62" s="45"/>
    </row>
    <row r="63" spans="1:6" ht="12.75">
      <c r="A63" s="52" t="s">
        <v>224</v>
      </c>
      <c r="B63" s="48"/>
      <c r="C63" s="48"/>
      <c r="D63" s="45"/>
      <c r="E63" s="85"/>
      <c r="F63" s="86"/>
    </row>
    <row r="64" spans="1:6" ht="12.75">
      <c r="A64" s="158" t="s">
        <v>78</v>
      </c>
      <c r="B64" s="158"/>
      <c r="C64" s="87">
        <f>D26+E35</f>
        <v>0</v>
      </c>
      <c r="D64" s="45"/>
      <c r="E64" s="45"/>
      <c r="F64" s="45"/>
    </row>
    <row r="65" spans="1:6" ht="12.75">
      <c r="A65" s="52"/>
      <c r="B65" s="48"/>
      <c r="C65" s="48"/>
      <c r="D65" s="45"/>
      <c r="E65" s="85"/>
      <c r="F65" s="86"/>
    </row>
  </sheetData>
  <sheetProtection/>
  <mergeCells count="45">
    <mergeCell ref="D18:E18"/>
    <mergeCell ref="A30:B30"/>
    <mergeCell ref="A31:B31"/>
    <mergeCell ref="G38:G41"/>
    <mergeCell ref="B22:C22"/>
    <mergeCell ref="A24:D24"/>
    <mergeCell ref="A25:B25"/>
    <mergeCell ref="A57:E57"/>
    <mergeCell ref="A5:B5"/>
    <mergeCell ref="A6:B6"/>
    <mergeCell ref="A56:D56"/>
    <mergeCell ref="A55:E55"/>
    <mergeCell ref="B10:C10"/>
    <mergeCell ref="B21:C21"/>
    <mergeCell ref="B51:C51"/>
    <mergeCell ref="A50:D50"/>
    <mergeCell ref="A35:B35"/>
    <mergeCell ref="B52:C52"/>
    <mergeCell ref="B9:C9"/>
    <mergeCell ref="A29:B29"/>
    <mergeCell ref="D10:E10"/>
    <mergeCell ref="A20:D20"/>
    <mergeCell ref="D13:E13"/>
    <mergeCell ref="A26:B26"/>
    <mergeCell ref="A28:D28"/>
    <mergeCell ref="D43:D44"/>
    <mergeCell ref="B18:C18"/>
    <mergeCell ref="A64:B64"/>
    <mergeCell ref="E43:E44"/>
    <mergeCell ref="D25:E25"/>
    <mergeCell ref="D26:E26"/>
    <mergeCell ref="A46:D46"/>
    <mergeCell ref="B47:C47"/>
    <mergeCell ref="B48:C48"/>
    <mergeCell ref="A61:B61"/>
    <mergeCell ref="A33:D33"/>
    <mergeCell ref="A34:B34"/>
    <mergeCell ref="D14:E14"/>
    <mergeCell ref="D9:E9"/>
    <mergeCell ref="I3:I4"/>
    <mergeCell ref="J3:J4"/>
    <mergeCell ref="D17:E17"/>
    <mergeCell ref="A8:E8"/>
    <mergeCell ref="A16:F16"/>
    <mergeCell ref="B17:C17"/>
  </mergeCells>
  <dataValidations count="52">
    <dataValidation allowBlank="1" showInputMessage="1" showErrorMessage="1" prompt="Use CTRL plus arrow keys to move to edge of tables.  Press TAB to move to cells where data can be entered." sqref="A1:D1"/>
    <dataValidation allowBlank="1" showInputMessage="1" showErrorMessage="1" prompt="Enter Shared DAYTIME On-site Staff Awake Hours per Day" sqref="D6"/>
    <dataValidation allowBlank="1" showInputMessage="1" showErrorMessage="1" prompt="Shared On-site Prmary Staff Awake Amount per Day formula is Hours per Day times Wage" sqref="E6"/>
    <dataValidation allowBlank="1" showInputMessage="1" showErrorMessage="1" prompt="Enter Shared OVERNIGHT Staff Hours per Day" sqref="C14"/>
    <dataValidation allowBlank="1" showInputMessage="1" showErrorMessage="1" prompt="Percentage for Direct Care Relief Staff" sqref="E56"/>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56"/>
    <dataValidation allowBlank="1" showInputMessage="1" showErrorMessage="1" prompt="Total On-site Shared Staffing Amount formula is Amount per Day for (Shared On-site Primary Staff Awake + Shared Asleep Staff)&#10;" sqref="A10 A19"/>
    <dataValidation allowBlank="1" showInputMessage="1" showErrorMessage="1" prompt="Enter Number of Residents - On-site" sqref="B19:C19"/>
    <dataValidation allowBlank="1" showInputMessage="1" showErrorMessage="1" prompt="Total Individual Amount for Shared Staffing formula is Total Shared Staffing Amount divided by Number of Residents" sqref="F10 F18:F19"/>
    <dataValidation allowBlank="1" showInputMessage="1" showErrorMessage="1" prompt="Enter Individual On-site Primary Staff / Awake Hours per Day" sqref="D30"/>
    <dataValidation allowBlank="1" showInputMessage="1" showErrorMessage="1" prompt="Individual On-site Primary Staff Awake Amount per Day formula is Hours per Day times Wage" sqref="E30"/>
    <dataValidation allowBlank="1" showInputMessage="1" showErrorMessage="1" prompt="Enter Individual Asleep Staff Hours per Day" sqref="D31"/>
    <dataValidation allowBlank="1" showInputMessage="1" showErrorMessage="1" prompt="Individual Asleep Staff Amount per Day formula is Hours per Day times Wage" sqref="E31"/>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1"/>
    <dataValidation allowBlank="1" showInputMessage="1" showErrorMessage="1" prompt="No Customization Add-on Amount" sqref="B43"/>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39"/>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43:D44"/>
    <dataValidation allowBlank="1" showInputMessage="1" showErrorMessage="1" prompt="Staffing Customization Amount per Day formula is Total DCS Hours per Day times Add-on Amount" sqref="E43:E44"/>
    <dataValidation allowBlank="1" showInputMessage="1" showErrorMessage="1" prompt="Shared On-site Primary Staff/Awake Wage" sqref="C6"/>
    <dataValidation allowBlank="1" showInputMessage="1" showErrorMessage="1" prompt="Individual On-site Primary Staff / Awake Wage" sqref="C30"/>
    <dataValidation allowBlank="1" showInputMessage="1" showErrorMessage="1" prompt="Individual Asleep Staff Wage" sqref="C31"/>
    <dataValidation allowBlank="1" showInputMessage="1" showErrorMessage="1" prompt="Supervision Wage" sqref="B39"/>
    <dataValidation allowBlank="1" showInputMessage="1" showErrorMessage="1" prompt="Supervision Amount per Day formula is Supervision Wage times Supervision Hours per Day" sqref="E39"/>
    <dataValidation allowBlank="1" showInputMessage="1" showErrorMessage="1" prompt="Total Dollars for Shared Relief Staffing formula is equal to Shared Relief Staff Dollar Amount" sqref="F58"/>
    <dataValidation allowBlank="1" showInputMessage="1" showErrorMessage="1" prompt="Supervision Percent" sqref="C39"/>
    <dataValidation allowBlank="1" showInputMessage="1" showErrorMessage="1" prompt="Total Dollars for Relief Staffing formula is equal to Relief Staff Dollar Amount" sqref="F57"/>
    <dataValidation allowBlank="1" showInputMessage="1" showErrorMessage="1" prompt="Remote Shared Staff Wage" sqref="B22:C22 B27:C27"/>
    <dataValidation allowBlank="1" showInputMessage="1" showErrorMessage="1" prompt="Enter Remote Shared Staff Hours per Day" sqref="D22 D27"/>
    <dataValidation allowBlank="1" showInputMessage="1" showErrorMessage="1" prompt="Remote Shared Staff Amount per Day formula is Wage times Hours per Day" sqref="E22 E27"/>
    <dataValidation allowBlank="1" showInputMessage="1" showErrorMessage="1" prompt="Total Remote Shared Staff Amount formula is equal to Remote Shared Staff Amount per Day" sqref="A26:B26"/>
    <dataValidation allowBlank="1" showInputMessage="1" showErrorMessage="1" prompt="RN Wage" sqref="B48:C49 B53:C53"/>
    <dataValidation allowBlank="1" showInputMessage="1" showErrorMessage="1" prompt="Enter RN Hours per Day" sqref="D48:D49 D53"/>
    <dataValidation allowBlank="1" showInputMessage="1" showErrorMessage="1" prompt="RN Amount per Day formula is Wage times Hours per Day" sqref="E48:E49 E53"/>
    <dataValidation allowBlank="1" showInputMessage="1" showErrorMessage="1" prompt="LPN Wage" sqref="B52:C52"/>
    <dataValidation allowBlank="1" showInputMessage="1" showErrorMessage="1" prompt="Enter LPN Hours per Day" sqref="D52"/>
    <dataValidation allowBlank="1" showInputMessage="1" showErrorMessage="1" prompt="LPN Amount per Day formula is Wage times Hours per Day" sqref="E52"/>
    <dataValidation allowBlank="1" showInputMessage="1" showErrorMessage="1" prompt="Total Remote Shared Staff Amount formula equals Individual Amount for Remote Shared Staffing plus Individual Remote Staff Amount per Day" sqref="C64"/>
    <dataValidation type="list" allowBlank="1" showInputMessage="1" showErrorMessage="1" prompt="Enter Add-on Choice" sqref="C43">
      <formula1>$B$43:$B$44</formula1>
    </dataValidation>
    <dataValidation allowBlank="1" showInputMessage="1" showErrorMessage="1" prompt="Number of Residents - Remote formula is equal to Number of Residents - Direct" sqref="C26"/>
    <dataValidation allowBlank="1" showInputMessage="1" showErrorMessage="1" prompt="Individual Amount for Remote Shared Staff formula is Total Remote Shared Staff Amount divided by Number of Residents-Remote" sqref="D26:E26"/>
    <dataValidation allowBlank="1" showInputMessage="1" showErrorMessage="1" prompt="Total Individual Amount for Shared Staffing formula is Total On-site Shared Staffing Amount divided by Number of Residents - On-site" sqref="D19:E19"/>
    <dataValidation allowBlank="1" showInputMessage="1" showErrorMessage="1" prompt="Deaf or Hard of Hearing Add-on Amount" sqref="B44"/>
    <dataValidation allowBlank="1" showInputMessage="1" showErrorMessage="1" prompt="Individual Remote Staff Wage" sqref="C35"/>
    <dataValidation allowBlank="1" showInputMessage="1" showErrorMessage="1" prompt="Enter Individual Remote Staff Hours per Day" sqref="D35"/>
    <dataValidation allowBlank="1" showInputMessage="1" showErrorMessage="1" prompt="Individual Remote Staff Amount per Day formula is Individual Wage times Individual Remote Staff Hours per Day" sqref="E35"/>
    <dataValidation type="list" allowBlank="1" showInputMessage="1" showErrorMessage="1" prompt="Enter Number of Residents - On-site" sqref="B10:C10">
      <formula1>$I$6:$I$11</formula1>
    </dataValidation>
    <dataValidation type="list" allowBlank="1" showInputMessage="1" showErrorMessage="1" prompt="Select a response of Yes if the recipient requires SHARED AWAKE OVERNIGHT staff." sqref="A18">
      <formula1>$I$16:$I$17</formula1>
    </dataValidation>
    <dataValidation type="list" allowBlank="1" showInputMessage="1" showErrorMessage="1" prompt="Enter the number of residents requiring Shared Awake overnight staff." sqref="B18:C18">
      <formula1>$I$6:$I$11</formula1>
    </dataValidation>
    <dataValidation allowBlank="1" showInputMessage="1" showErrorMessage="1" prompt="Total Individual Amount for Shared Staffing formula is Total Daytime Shared Staffing Amount divided by Number of Residents" sqref="D10:E10"/>
    <dataValidation allowBlank="1" showInputMessage="1" showErrorMessage="1" prompt="Total Individual Amount for Shared Staffing formula is Total Overnight Shared Staffing Amount divided by Number of Residents" sqref="D14:E14"/>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18:E18"/>
    <dataValidation allowBlank="1" showInputMessage="1" showErrorMessage="1" prompt="Enter Add-on Choice" sqref="C44"/>
  </dataValidations>
  <printOptions/>
  <pageMargins left="0.25" right="0.25" top="1.25" bottom="0.75" header="0.3" footer="0.3"/>
  <pageSetup fitToHeight="1" fitToWidth="1" horizontalDpi="600" verticalDpi="600" orientation="portrait" scale="72" r:id="rId2"/>
  <headerFooter alignWithMargins="0">
    <oddHeader>&amp;C&amp;G</oddHeader>
    <oddFooter>&amp;LDWRS Draft Framework for Corporate-Basic&amp;R&amp;P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22" sqref="A22"/>
    </sheetView>
  </sheetViews>
  <sheetFormatPr defaultColWidth="9.140625" defaultRowHeight="12.75"/>
  <cols>
    <col min="1" max="1" width="3.00390625" style="2" customWidth="1"/>
    <col min="2" max="2" width="40.7109375" style="2" customWidth="1"/>
    <col min="3" max="3" width="14.00390625" style="2" customWidth="1"/>
    <col min="4" max="4" width="14.00390625" style="5" customWidth="1"/>
    <col min="5" max="5" width="15.421875" style="2" customWidth="1"/>
    <col min="6" max="6" width="18.140625" style="2" bestFit="1" customWidth="1"/>
    <col min="7" max="7" width="9.140625" style="2" hidden="1" customWidth="1"/>
    <col min="8" max="16384" width="9.140625" style="2" customWidth="1"/>
  </cols>
  <sheetData>
    <row r="1" spans="1:5" ht="15">
      <c r="A1" s="89" t="s">
        <v>48</v>
      </c>
      <c r="B1" s="89"/>
      <c r="C1" s="89"/>
      <c r="D1" s="89"/>
      <c r="E1" s="22"/>
    </row>
    <row r="2" spans="1:5" ht="12.75">
      <c r="A2" s="22"/>
      <c r="B2" s="22"/>
      <c r="C2" s="22"/>
      <c r="D2" s="22"/>
      <c r="E2" s="22"/>
    </row>
    <row r="3" spans="1:5" ht="12.75">
      <c r="A3" s="90" t="s">
        <v>31</v>
      </c>
      <c r="B3" s="90"/>
      <c r="C3" s="90"/>
      <c r="D3" s="90"/>
      <c r="E3" s="22"/>
    </row>
    <row r="4" spans="1:5" ht="12.75">
      <c r="A4" s="200" t="s">
        <v>26</v>
      </c>
      <c r="B4" s="201"/>
      <c r="C4" s="1" t="s">
        <v>27</v>
      </c>
      <c r="D4" s="22"/>
      <c r="E4" s="22"/>
    </row>
    <row r="5" spans="1:5" ht="12.75">
      <c r="A5" s="195" t="s">
        <v>44</v>
      </c>
      <c r="B5" s="196"/>
      <c r="C5" s="197">
        <v>0.1156</v>
      </c>
      <c r="D5" s="22"/>
      <c r="E5" s="22"/>
    </row>
    <row r="6" spans="1:5" ht="12.75">
      <c r="A6" s="6"/>
      <c r="B6" s="202" t="s">
        <v>45</v>
      </c>
      <c r="C6" s="198"/>
      <c r="D6" s="22"/>
      <c r="E6" s="22"/>
    </row>
    <row r="7" spans="1:5" ht="12.75">
      <c r="A7" s="7"/>
      <c r="B7" s="203"/>
      <c r="C7" s="199"/>
      <c r="D7" s="22"/>
      <c r="E7" s="22"/>
    </row>
    <row r="8" spans="1:5" ht="12.75">
      <c r="A8" s="195" t="s">
        <v>42</v>
      </c>
      <c r="B8" s="196"/>
      <c r="C8" s="197">
        <v>0.1204</v>
      </c>
      <c r="D8" s="22"/>
      <c r="E8" s="22"/>
    </row>
    <row r="9" spans="1:5" ht="12.75">
      <c r="A9" s="6"/>
      <c r="B9" s="3" t="s">
        <v>2</v>
      </c>
      <c r="C9" s="198"/>
      <c r="D9" s="22"/>
      <c r="E9" s="22"/>
    </row>
    <row r="10" spans="1:5" ht="12.75">
      <c r="A10" s="6"/>
      <c r="B10" s="3" t="s">
        <v>54</v>
      </c>
      <c r="C10" s="198"/>
      <c r="D10" s="22"/>
      <c r="E10" s="22"/>
    </row>
    <row r="11" spans="1:5" ht="12.75">
      <c r="A11" s="6"/>
      <c r="B11" s="3" t="s">
        <v>3</v>
      </c>
      <c r="C11" s="198"/>
      <c r="D11" s="22"/>
      <c r="E11" s="22"/>
    </row>
    <row r="12" spans="1:5" ht="12.75">
      <c r="A12" s="6"/>
      <c r="B12" s="3" t="s">
        <v>4</v>
      </c>
      <c r="C12" s="198"/>
      <c r="D12" s="22"/>
      <c r="E12" s="22"/>
    </row>
    <row r="13" spans="1:5" ht="12.75">
      <c r="A13" s="6"/>
      <c r="B13" s="3" t="s">
        <v>6</v>
      </c>
      <c r="C13" s="198"/>
      <c r="D13" s="22"/>
      <c r="E13" s="22"/>
    </row>
    <row r="14" spans="1:5" ht="12.75">
      <c r="A14" s="6"/>
      <c r="B14" s="3" t="s">
        <v>5</v>
      </c>
      <c r="C14" s="198"/>
      <c r="D14" s="22"/>
      <c r="E14" s="22"/>
    </row>
    <row r="15" spans="1:5" ht="12.75">
      <c r="A15" s="6"/>
      <c r="B15" s="3" t="s">
        <v>7</v>
      </c>
      <c r="C15" s="198"/>
      <c r="D15" s="22"/>
      <c r="E15" s="22"/>
    </row>
    <row r="16" spans="1:5" ht="12.75">
      <c r="A16" s="6"/>
      <c r="B16" s="3" t="s">
        <v>8</v>
      </c>
      <c r="C16" s="198"/>
      <c r="D16" s="22"/>
      <c r="E16" s="22"/>
    </row>
    <row r="17" spans="1:5" ht="12.75">
      <c r="A17" s="6"/>
      <c r="B17" s="3" t="s">
        <v>41</v>
      </c>
      <c r="C17" s="198"/>
      <c r="D17" s="22"/>
      <c r="E17" s="22"/>
    </row>
    <row r="18" spans="1:5" ht="11.25" customHeight="1">
      <c r="A18" s="7"/>
      <c r="B18" s="8"/>
      <c r="C18" s="199"/>
      <c r="D18" s="22"/>
      <c r="E18" s="22"/>
    </row>
    <row r="19" spans="1:5" ht="12.75">
      <c r="A19" s="204" t="s">
        <v>65</v>
      </c>
      <c r="B19" s="205"/>
      <c r="C19" s="28">
        <f>SUM(C5:C18)</f>
        <v>0.236</v>
      </c>
      <c r="D19" s="22"/>
      <c r="E19" s="22"/>
    </row>
    <row r="20" spans="1:5" ht="12.75">
      <c r="A20" s="22"/>
      <c r="B20" s="22"/>
      <c r="C20" s="22"/>
      <c r="D20" s="22"/>
      <c r="E20" s="22"/>
    </row>
    <row r="21" spans="1:5" ht="12.75">
      <c r="A21" s="194"/>
      <c r="B21" s="194"/>
      <c r="D21" s="22"/>
      <c r="E21" s="22"/>
    </row>
    <row r="22" spans="1:5" ht="12.75">
      <c r="A22" s="22"/>
      <c r="B22" s="22"/>
      <c r="C22" s="22"/>
      <c r="D22" s="22"/>
      <c r="E22" s="22"/>
    </row>
    <row r="23" spans="1:5" ht="12.75">
      <c r="A23" s="22"/>
      <c r="B23" s="22"/>
      <c r="C23" s="22"/>
      <c r="D23" s="22"/>
      <c r="E23" s="22"/>
    </row>
  </sheetData>
  <sheetProtection password="D3F7" sheet="1" objects="1" scenarios="1"/>
  <mergeCells count="8">
    <mergeCell ref="A21:B21"/>
    <mergeCell ref="A8:B8"/>
    <mergeCell ref="C8:C18"/>
    <mergeCell ref="A4:B4"/>
    <mergeCell ref="A5:B5"/>
    <mergeCell ref="C5:C7"/>
    <mergeCell ref="B6:B7"/>
    <mergeCell ref="A19:B19"/>
  </mergeCells>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zoomScale="125" zoomScaleNormal="125" zoomScalePageLayoutView="0" workbookViewId="0" topLeftCell="A1">
      <selection activeCell="E4" sqref="E4"/>
    </sheetView>
  </sheetViews>
  <sheetFormatPr defaultColWidth="9.140625" defaultRowHeight="12.75"/>
  <cols>
    <col min="1" max="1" width="15.421875" style="2" customWidth="1"/>
    <col min="2" max="2" width="18.28125" style="2" customWidth="1"/>
    <col min="3" max="3" width="13.57421875" style="9" bestFit="1" customWidth="1"/>
    <col min="4" max="4" width="18.57421875" style="2" customWidth="1"/>
    <col min="5" max="5" width="14.00390625" style="2" customWidth="1"/>
    <col min="6" max="16384" width="9.140625" style="2" customWidth="1"/>
  </cols>
  <sheetData>
    <row r="1" spans="1:7" ht="15">
      <c r="A1" s="89" t="s">
        <v>10</v>
      </c>
      <c r="B1" s="89"/>
      <c r="C1" s="89"/>
      <c r="D1" s="5"/>
      <c r="F1" s="22"/>
      <c r="G1" s="22"/>
    </row>
    <row r="2" spans="1:7" ht="12.75">
      <c r="A2" s="22"/>
      <c r="B2" s="22"/>
      <c r="C2" s="22"/>
      <c r="D2" s="22"/>
      <c r="E2" s="22"/>
      <c r="F2" s="22"/>
      <c r="G2" s="22"/>
    </row>
    <row r="3" spans="1:7" ht="12.75">
      <c r="A3" s="90" t="s">
        <v>32</v>
      </c>
      <c r="B3" s="90"/>
      <c r="C3" s="90"/>
      <c r="D3" s="90"/>
      <c r="E3" s="90"/>
      <c r="F3" s="22"/>
      <c r="G3" s="22"/>
    </row>
    <row r="4" spans="1:7" s="10" customFormat="1" ht="35.25" customHeight="1">
      <c r="A4" s="210" t="s">
        <v>11</v>
      </c>
      <c r="B4" s="211"/>
      <c r="C4" s="11" t="s">
        <v>12</v>
      </c>
      <c r="D4" s="12" t="s">
        <v>13</v>
      </c>
      <c r="F4" s="22"/>
      <c r="G4" s="22"/>
    </row>
    <row r="5" spans="1:7" ht="12.75">
      <c r="A5" s="206" t="s">
        <v>18</v>
      </c>
      <c r="B5" s="207"/>
      <c r="C5" s="15">
        <v>0</v>
      </c>
      <c r="D5" s="145">
        <v>0</v>
      </c>
      <c r="F5" s="22"/>
      <c r="G5" s="22"/>
    </row>
    <row r="6" spans="1:7" ht="12.75">
      <c r="A6" s="206" t="s">
        <v>14</v>
      </c>
      <c r="B6" s="207"/>
      <c r="C6" s="148">
        <v>1742.62</v>
      </c>
      <c r="D6" s="146"/>
      <c r="F6" s="22"/>
      <c r="G6" s="22"/>
    </row>
    <row r="7" spans="1:7" ht="12.75">
      <c r="A7" s="206" t="s">
        <v>73</v>
      </c>
      <c r="B7" s="207"/>
      <c r="C7" s="148">
        <v>3111.81</v>
      </c>
      <c r="D7" s="146"/>
      <c r="F7" s="22"/>
      <c r="G7" s="22"/>
    </row>
    <row r="8" spans="1:7" ht="12.75">
      <c r="A8" s="206"/>
      <c r="B8" s="207"/>
      <c r="C8" s="16"/>
      <c r="D8" s="147"/>
      <c r="F8" s="22"/>
      <c r="G8" s="22"/>
    </row>
    <row r="9" spans="1:7" ht="12.75">
      <c r="A9" s="196" t="s">
        <v>53</v>
      </c>
      <c r="B9" s="196"/>
      <c r="C9" s="196"/>
      <c r="D9" s="196"/>
      <c r="F9" s="22"/>
      <c r="G9" s="22"/>
    </row>
    <row r="10" spans="1:7" ht="12.75">
      <c r="A10" s="22"/>
      <c r="B10" s="22"/>
      <c r="C10" s="22"/>
      <c r="D10" s="22"/>
      <c r="E10" s="22"/>
      <c r="F10" s="22"/>
      <c r="G10" s="22"/>
    </row>
    <row r="11" spans="1:7" ht="12.75">
      <c r="A11" s="90" t="s">
        <v>33</v>
      </c>
      <c r="B11" s="90"/>
      <c r="C11" s="90"/>
      <c r="D11" s="90"/>
      <c r="E11" s="90"/>
      <c r="F11" s="22"/>
      <c r="G11" s="22"/>
    </row>
    <row r="12" spans="1:7" ht="12.75">
      <c r="A12" s="200" t="s">
        <v>12</v>
      </c>
      <c r="B12" s="201"/>
      <c r="C12" s="17">
        <f>D5</f>
        <v>0</v>
      </c>
      <c r="D12" s="22"/>
      <c r="E12" s="22"/>
      <c r="F12" s="22"/>
      <c r="G12" s="22"/>
    </row>
    <row r="13" spans="1:7" ht="12.75">
      <c r="A13" s="208" t="s">
        <v>21</v>
      </c>
      <c r="B13" s="209"/>
      <c r="C13" s="18">
        <f>C12</f>
        <v>0</v>
      </c>
      <c r="D13" s="22"/>
      <c r="E13" s="22"/>
      <c r="F13" s="22"/>
      <c r="G13" s="22"/>
    </row>
    <row r="14" spans="1:7" ht="12.75">
      <c r="A14" s="22"/>
      <c r="B14" s="22"/>
      <c r="C14" s="22"/>
      <c r="D14" s="22"/>
      <c r="E14" s="22"/>
      <c r="F14" s="22"/>
      <c r="G14" s="22"/>
    </row>
    <row r="15" spans="1:7" ht="12.75">
      <c r="A15" s="22"/>
      <c r="B15" s="22"/>
      <c r="C15" s="22"/>
      <c r="D15" s="22"/>
      <c r="E15" s="22"/>
      <c r="F15" s="22"/>
      <c r="G15" s="22"/>
    </row>
  </sheetData>
  <sheetProtection password="D3F7" sheet="1"/>
  <mergeCells count="8">
    <mergeCell ref="A7:B7"/>
    <mergeCell ref="A12:B12"/>
    <mergeCell ref="A13:B13"/>
    <mergeCell ref="A4:B4"/>
    <mergeCell ref="A5:B5"/>
    <mergeCell ref="A6:B6"/>
    <mergeCell ref="A9:D9"/>
    <mergeCell ref="A8:B8"/>
  </mergeCells>
  <dataValidations count="8">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
      <formula1>$C$5:$C$8</formula1>
    </dataValidation>
    <dataValidation allowBlank="1" showInputMessage="1" showErrorMessage="1" prompt="Enter Transportation Standard" sqref="D6:D8"/>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8"/>
  <sheetViews>
    <sheetView zoomScale="97" zoomScaleNormal="97" zoomScalePageLayoutView="0" workbookViewId="0" topLeftCell="A1">
      <selection activeCell="C6" sqref="C6"/>
    </sheetView>
  </sheetViews>
  <sheetFormatPr defaultColWidth="9.140625" defaultRowHeight="12.75"/>
  <cols>
    <col min="1" max="1" width="30.57421875" style="2" customWidth="1"/>
    <col min="2" max="2" width="43.8515625" style="2" customWidth="1"/>
    <col min="3" max="3" width="18.00390625" style="2" customWidth="1"/>
    <col min="4" max="4" width="13.140625" style="2" customWidth="1"/>
    <col min="5" max="16384" width="9.140625" style="2" customWidth="1"/>
  </cols>
  <sheetData>
    <row r="1" spans="1:5" ht="15">
      <c r="A1" s="89" t="s">
        <v>22</v>
      </c>
      <c r="B1" s="89"/>
      <c r="C1" s="89"/>
      <c r="D1" s="22"/>
      <c r="E1" s="22"/>
    </row>
    <row r="2" spans="1:5" ht="12.75">
      <c r="A2" s="22"/>
      <c r="B2" s="22"/>
      <c r="C2" s="22"/>
      <c r="D2" s="22"/>
      <c r="E2" s="22"/>
    </row>
    <row r="3" spans="1:5" ht="12.75">
      <c r="A3" s="90" t="s">
        <v>30</v>
      </c>
      <c r="B3" s="90"/>
      <c r="C3" s="90"/>
      <c r="D3" s="22"/>
      <c r="E3" s="22"/>
    </row>
    <row r="4" spans="1:5" ht="12.75">
      <c r="A4" s="214" t="s">
        <v>29</v>
      </c>
      <c r="B4" s="215"/>
      <c r="C4" s="14" t="s">
        <v>28</v>
      </c>
      <c r="D4" s="22"/>
      <c r="E4" s="22"/>
    </row>
    <row r="5" spans="1:5" ht="99" customHeight="1">
      <c r="A5" s="212" t="s">
        <v>46</v>
      </c>
      <c r="B5" s="213"/>
      <c r="C5" s="19">
        <v>2260.21</v>
      </c>
      <c r="D5" s="22"/>
      <c r="E5" s="22"/>
    </row>
    <row r="6" spans="1:5" ht="12.75">
      <c r="A6" s="22"/>
      <c r="B6" s="22"/>
      <c r="C6" s="22"/>
      <c r="D6" s="22"/>
      <c r="E6" s="22"/>
    </row>
    <row r="7" spans="1:5" ht="12.75">
      <c r="A7" s="22"/>
      <c r="B7" s="22"/>
      <c r="C7" s="22"/>
      <c r="D7" s="22"/>
      <c r="E7" s="22"/>
    </row>
    <row r="8" spans="1:5" ht="12.75">
      <c r="A8" s="22"/>
      <c r="B8" s="22"/>
      <c r="C8" s="22"/>
      <c r="D8" s="22"/>
      <c r="E8" s="22"/>
    </row>
  </sheetData>
  <sheetProtection password="D3F7" sheet="1" objects="1" scenarios="1"/>
  <mergeCells count="2">
    <mergeCell ref="A5:B5"/>
    <mergeCell ref="A4:B4"/>
  </mergeCells>
  <dataValidations count="1">
    <dataValidation allowBlank="1" showInputMessage="1" showErrorMessage="1" prompt="Client Programming and Supports Annual Standard" sqref="C5"/>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showGridLines="0" zoomScale="125" zoomScaleNormal="125" zoomScalePageLayoutView="0" workbookViewId="0" topLeftCell="A1">
      <selection activeCell="G5" sqref="G5"/>
    </sheetView>
  </sheetViews>
  <sheetFormatPr defaultColWidth="9.140625" defaultRowHeight="12.75"/>
  <cols>
    <col min="1" max="1" width="9.140625" style="2" customWidth="1"/>
    <col min="2" max="2" width="11.140625" style="2" customWidth="1"/>
    <col min="3" max="3" width="6.8515625" style="2" customWidth="1"/>
    <col min="4" max="4" width="11.28125" style="2" customWidth="1"/>
    <col min="5" max="5" width="17.8515625" style="2" customWidth="1"/>
    <col min="6" max="6" width="10.28125" style="2" bestFit="1" customWidth="1"/>
    <col min="7" max="16384" width="9.140625" style="2" customWidth="1"/>
  </cols>
  <sheetData>
    <row r="1" spans="1:7" ht="15">
      <c r="A1" s="89" t="s">
        <v>55</v>
      </c>
      <c r="B1" s="89"/>
      <c r="C1" s="89"/>
      <c r="D1" s="89"/>
      <c r="E1" s="89"/>
      <c r="F1" s="89"/>
      <c r="G1" s="22"/>
    </row>
    <row r="2" spans="1:7" ht="12.75">
      <c r="A2" s="22"/>
      <c r="B2" s="22"/>
      <c r="C2" s="22"/>
      <c r="D2" s="22"/>
      <c r="E2" s="22"/>
      <c r="F2" s="22"/>
      <c r="G2" s="22"/>
    </row>
    <row r="3" spans="1:6" ht="12.75">
      <c r="A3" s="90" t="s">
        <v>56</v>
      </c>
      <c r="B3" s="90"/>
      <c r="C3" s="90"/>
      <c r="D3" s="90"/>
      <c r="E3" s="90"/>
      <c r="F3" s="90"/>
    </row>
    <row r="4" spans="1:5" ht="12.75">
      <c r="A4" s="225" t="s">
        <v>57</v>
      </c>
      <c r="B4" s="225"/>
      <c r="C4" s="225"/>
      <c r="D4" s="225"/>
      <c r="E4" s="13" t="s">
        <v>34</v>
      </c>
    </row>
    <row r="5" spans="1:5" ht="12.75">
      <c r="A5" s="226" t="s">
        <v>50</v>
      </c>
      <c r="B5" s="226"/>
      <c r="C5" s="226"/>
      <c r="D5" s="226"/>
      <c r="E5" s="40">
        <v>0.033</v>
      </c>
    </row>
    <row r="6" spans="1:5" ht="12.75">
      <c r="A6" s="227" t="s">
        <v>58</v>
      </c>
      <c r="B6" s="227"/>
      <c r="C6" s="227"/>
      <c r="D6" s="227"/>
      <c r="E6" s="28">
        <f>SUM(E5:E5)</f>
        <v>0.033</v>
      </c>
    </row>
    <row r="7" spans="1:5" ht="12.75">
      <c r="A7" s="33"/>
      <c r="B7" s="33"/>
      <c r="C7" s="33"/>
      <c r="D7" s="33"/>
      <c r="E7" s="33"/>
    </row>
    <row r="8" spans="1:5" ht="12.75">
      <c r="A8" s="29"/>
      <c r="B8" s="29"/>
      <c r="C8" s="29"/>
      <c r="D8" s="29"/>
      <c r="E8" s="29"/>
    </row>
    <row r="9" spans="1:5" ht="12.75">
      <c r="A9" s="29"/>
      <c r="B9" s="29"/>
      <c r="C9" s="29"/>
      <c r="D9" s="29"/>
      <c r="E9" s="29"/>
    </row>
    <row r="10" spans="1:6" ht="12.75">
      <c r="A10" s="91" t="s">
        <v>59</v>
      </c>
      <c r="B10" s="92"/>
      <c r="C10" s="92"/>
      <c r="D10" s="92"/>
      <c r="E10" s="92"/>
      <c r="F10" s="92"/>
    </row>
    <row r="11" spans="1:5" ht="12.75">
      <c r="A11" s="219" t="s">
        <v>52</v>
      </c>
      <c r="B11" s="220"/>
      <c r="C11" s="220"/>
      <c r="D11" s="221"/>
      <c r="E11" s="40">
        <v>0.013</v>
      </c>
    </row>
    <row r="12" spans="1:5" ht="12.75">
      <c r="A12" s="219" t="s">
        <v>66</v>
      </c>
      <c r="B12" s="220"/>
      <c r="C12" s="220"/>
      <c r="D12" s="221"/>
      <c r="E12" s="40">
        <v>0.017</v>
      </c>
    </row>
    <row r="13" spans="1:5" ht="12.75">
      <c r="A13" s="222" t="s">
        <v>60</v>
      </c>
      <c r="B13" s="223"/>
      <c r="C13" s="223"/>
      <c r="D13" s="224"/>
      <c r="E13" s="28">
        <f>SUM(E10:E12)</f>
        <v>0.03</v>
      </c>
    </row>
    <row r="14" spans="1:5" ht="12.75">
      <c r="A14" s="29"/>
      <c r="B14" s="29"/>
      <c r="C14" s="29"/>
      <c r="D14" s="29"/>
      <c r="E14" s="29"/>
    </row>
    <row r="15" spans="1:5" ht="12.75">
      <c r="A15" s="29" t="s">
        <v>61</v>
      </c>
      <c r="B15" s="29"/>
      <c r="C15" s="29"/>
      <c r="D15" s="29"/>
      <c r="E15" s="29"/>
    </row>
    <row r="16" spans="1:5" ht="12.75">
      <c r="A16" s="216" t="s">
        <v>62</v>
      </c>
      <c r="B16" s="217"/>
      <c r="C16" s="217"/>
      <c r="D16" s="218"/>
      <c r="E16" s="41">
        <f>SUM(E6,E13)</f>
        <v>0.063</v>
      </c>
    </row>
    <row r="17" ht="16.5" customHeight="1"/>
  </sheetData>
  <sheetProtection password="D3F7" sheet="1" objects="1" scenarios="1"/>
  <mergeCells count="7">
    <mergeCell ref="A16:D16"/>
    <mergeCell ref="A11:D11"/>
    <mergeCell ref="A12:D12"/>
    <mergeCell ref="A13:D13"/>
    <mergeCell ref="A4:D4"/>
    <mergeCell ref="A5:D5"/>
    <mergeCell ref="A6:D6"/>
  </mergeCells>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97"/>
  <sheetViews>
    <sheetView zoomScalePageLayoutView="0" workbookViewId="0" topLeftCell="A1">
      <selection activeCell="B4" sqref="B4:D4"/>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4" t="s">
        <v>106</v>
      </c>
      <c r="B3" s="96"/>
      <c r="C3" s="96"/>
      <c r="D3" s="96"/>
    </row>
    <row r="4" spans="1:4" ht="12.75">
      <c r="A4" s="98" t="s">
        <v>107</v>
      </c>
      <c r="B4" s="228" t="s">
        <v>108</v>
      </c>
      <c r="C4" s="229"/>
      <c r="D4" s="230"/>
    </row>
    <row r="5" spans="1:4" ht="12.75">
      <c r="A5" s="98" t="s">
        <v>109</v>
      </c>
      <c r="B5" s="231" t="str">
        <f>INDEX($C$10:$C$97,MATCH(B4:D4,B10:B97,0))</f>
        <v>Unspecified Region</v>
      </c>
      <c r="C5" s="232"/>
      <c r="D5" s="233"/>
    </row>
    <row r="7" spans="1:2" ht="12.75" hidden="1">
      <c r="A7" t="s">
        <v>110</v>
      </c>
      <c r="B7" t="str">
        <f>INDEX($D$10:$D$97,MATCH(B4:D4,B10:B97,0))</f>
        <v>-</v>
      </c>
    </row>
    <row r="8" ht="12.75" hidden="1"/>
    <row r="9" spans="2:6" ht="15" hidden="1">
      <c r="B9" s="99" t="s">
        <v>111</v>
      </c>
      <c r="C9" s="99" t="s">
        <v>112</v>
      </c>
      <c r="D9" s="100" t="s">
        <v>110</v>
      </c>
      <c r="F9"/>
    </row>
    <row r="10" spans="2:6" ht="15" hidden="1">
      <c r="B10" s="101" t="s">
        <v>108</v>
      </c>
      <c r="C10" s="101" t="s">
        <v>113</v>
      </c>
      <c r="D10" s="102" t="s">
        <v>114</v>
      </c>
      <c r="F10"/>
    </row>
    <row r="11" spans="2:6" ht="15" hidden="1">
      <c r="B11" s="103" t="s">
        <v>115</v>
      </c>
      <c r="C11" s="103" t="s">
        <v>116</v>
      </c>
      <c r="D11" s="104">
        <v>0.985</v>
      </c>
      <c r="F11"/>
    </row>
    <row r="12" spans="2:6" ht="15" hidden="1">
      <c r="B12" s="103" t="s">
        <v>117</v>
      </c>
      <c r="C12" s="103" t="s">
        <v>118</v>
      </c>
      <c r="D12" s="104">
        <v>1.024</v>
      </c>
      <c r="F12"/>
    </row>
    <row r="13" spans="2:6" ht="15" hidden="1">
      <c r="B13" s="103" t="s">
        <v>119</v>
      </c>
      <c r="C13" s="103" t="s">
        <v>120</v>
      </c>
      <c r="D13" s="104">
        <v>0.956</v>
      </c>
      <c r="F13"/>
    </row>
    <row r="14" spans="2:6" ht="15" hidden="1">
      <c r="B14" s="103" t="s">
        <v>121</v>
      </c>
      <c r="C14" s="103" t="s">
        <v>120</v>
      </c>
      <c r="D14" s="104">
        <v>0.956</v>
      </c>
      <c r="F14"/>
    </row>
    <row r="15" spans="2:6" ht="15" hidden="1">
      <c r="B15" s="103" t="s">
        <v>122</v>
      </c>
      <c r="C15" s="103" t="s">
        <v>123</v>
      </c>
      <c r="D15" s="104">
        <v>0.993</v>
      </c>
      <c r="F15"/>
    </row>
    <row r="16" spans="2:6" ht="15" hidden="1">
      <c r="B16" s="103" t="s">
        <v>124</v>
      </c>
      <c r="C16" s="105" t="s">
        <v>125</v>
      </c>
      <c r="D16" s="104">
        <v>0.976</v>
      </c>
      <c r="F16"/>
    </row>
    <row r="17" spans="2:6" ht="15" hidden="1">
      <c r="B17" s="103" t="s">
        <v>126</v>
      </c>
      <c r="C17" s="103" t="s">
        <v>127</v>
      </c>
      <c r="D17" s="104">
        <v>1.02</v>
      </c>
      <c r="F17"/>
    </row>
    <row r="18" spans="2:6" ht="15" hidden="1">
      <c r="B18" s="103" t="s">
        <v>128</v>
      </c>
      <c r="C18" s="105" t="s">
        <v>129</v>
      </c>
      <c r="D18" s="104">
        <v>0.969</v>
      </c>
      <c r="F18"/>
    </row>
    <row r="19" spans="2:6" ht="15" hidden="1">
      <c r="B19" s="103" t="s">
        <v>130</v>
      </c>
      <c r="C19" s="105" t="s">
        <v>131</v>
      </c>
      <c r="D19" s="104">
        <v>0.973</v>
      </c>
      <c r="F19"/>
    </row>
    <row r="20" spans="2:6" ht="15" hidden="1">
      <c r="B20" s="103" t="s">
        <v>132</v>
      </c>
      <c r="C20" s="103" t="s">
        <v>118</v>
      </c>
      <c r="D20" s="104">
        <v>1.024</v>
      </c>
      <c r="F20"/>
    </row>
    <row r="21" spans="2:6" ht="15" hidden="1">
      <c r="B21" s="103" t="s">
        <v>133</v>
      </c>
      <c r="C21" s="103" t="s">
        <v>120</v>
      </c>
      <c r="D21" s="104">
        <v>0.956</v>
      </c>
      <c r="F21"/>
    </row>
    <row r="22" spans="2:6" ht="15" hidden="1">
      <c r="B22" s="103" t="s">
        <v>134</v>
      </c>
      <c r="C22" s="105" t="s">
        <v>125</v>
      </c>
      <c r="D22" s="104">
        <v>0.976</v>
      </c>
      <c r="F22"/>
    </row>
    <row r="23" spans="2:6" ht="15" hidden="1">
      <c r="B23" s="103" t="s">
        <v>135</v>
      </c>
      <c r="C23" s="105" t="s">
        <v>118</v>
      </c>
      <c r="D23" s="104">
        <v>1.024</v>
      </c>
      <c r="F23"/>
    </row>
    <row r="24" spans="2:6" ht="15" hidden="1">
      <c r="B24" s="103" t="s">
        <v>136</v>
      </c>
      <c r="C24" s="105" t="s">
        <v>137</v>
      </c>
      <c r="D24" s="104">
        <v>1.01</v>
      </c>
      <c r="F24"/>
    </row>
    <row r="25" spans="2:6" ht="15" hidden="1">
      <c r="B25" s="103" t="s">
        <v>138</v>
      </c>
      <c r="C25" s="103" t="s">
        <v>120</v>
      </c>
      <c r="D25" s="104">
        <v>0.956</v>
      </c>
      <c r="F25"/>
    </row>
    <row r="26" spans="2:6" ht="15" hidden="1">
      <c r="B26" s="103" t="s">
        <v>139</v>
      </c>
      <c r="C26" s="105" t="s">
        <v>116</v>
      </c>
      <c r="D26" s="104">
        <v>0.985</v>
      </c>
      <c r="F26"/>
    </row>
    <row r="27" spans="2:6" ht="15" hidden="1">
      <c r="B27" s="103" t="s">
        <v>140</v>
      </c>
      <c r="C27" s="105" t="s">
        <v>125</v>
      </c>
      <c r="D27" s="104">
        <v>0.976</v>
      </c>
      <c r="F27"/>
    </row>
    <row r="28" spans="2:6" ht="15" hidden="1">
      <c r="B28" s="103" t="s">
        <v>141</v>
      </c>
      <c r="C28" s="103" t="s">
        <v>120</v>
      </c>
      <c r="D28" s="104">
        <v>0.956</v>
      </c>
      <c r="F28"/>
    </row>
    <row r="29" spans="2:6" ht="15" hidden="1">
      <c r="B29" s="103" t="s">
        <v>142</v>
      </c>
      <c r="C29" s="103" t="s">
        <v>118</v>
      </c>
      <c r="D29" s="104">
        <v>1.024</v>
      </c>
      <c r="F29"/>
    </row>
    <row r="30" spans="2:6" ht="15" hidden="1">
      <c r="B30" s="103" t="s">
        <v>143</v>
      </c>
      <c r="C30" s="105" t="s">
        <v>144</v>
      </c>
      <c r="D30" s="104">
        <v>1.009</v>
      </c>
      <c r="F30"/>
    </row>
    <row r="31" spans="2:6" ht="15" hidden="1">
      <c r="B31" s="103" t="s">
        <v>145</v>
      </c>
      <c r="C31" s="103" t="s">
        <v>120</v>
      </c>
      <c r="D31" s="104">
        <v>0.956</v>
      </c>
      <c r="F31"/>
    </row>
    <row r="32" spans="2:6" ht="15" hidden="1">
      <c r="B32" s="103" t="s">
        <v>146</v>
      </c>
      <c r="C32" s="105" t="s">
        <v>129</v>
      </c>
      <c r="D32" s="104">
        <v>0.969</v>
      </c>
      <c r="F32"/>
    </row>
    <row r="33" spans="2:6" ht="15" hidden="1">
      <c r="B33" s="103" t="s">
        <v>147</v>
      </c>
      <c r="C33" s="105" t="s">
        <v>129</v>
      </c>
      <c r="D33" s="104">
        <v>0.969</v>
      </c>
      <c r="F33"/>
    </row>
    <row r="34" spans="2:6" ht="15" hidden="1">
      <c r="B34" s="103" t="s">
        <v>148</v>
      </c>
      <c r="C34" s="105" t="s">
        <v>129</v>
      </c>
      <c r="D34" s="104">
        <v>0.969</v>
      </c>
      <c r="F34"/>
    </row>
    <row r="35" spans="2:6" ht="15" hidden="1">
      <c r="B35" s="103" t="s">
        <v>149</v>
      </c>
      <c r="C35" s="105" t="s">
        <v>129</v>
      </c>
      <c r="D35" s="104">
        <v>0.969</v>
      </c>
      <c r="F35"/>
    </row>
    <row r="36" spans="2:6" ht="15" hidden="1">
      <c r="B36" s="103" t="s">
        <v>150</v>
      </c>
      <c r="C36" s="103" t="s">
        <v>120</v>
      </c>
      <c r="D36" s="104">
        <v>0.956</v>
      </c>
      <c r="F36"/>
    </row>
    <row r="37" spans="2:6" ht="15" hidden="1">
      <c r="B37" s="103" t="s">
        <v>151</v>
      </c>
      <c r="C37" s="103" t="s">
        <v>118</v>
      </c>
      <c r="D37" s="104">
        <v>1.024</v>
      </c>
      <c r="F37"/>
    </row>
    <row r="38" spans="2:6" ht="15" hidden="1">
      <c r="B38" s="103" t="s">
        <v>152</v>
      </c>
      <c r="C38" s="105" t="s">
        <v>153</v>
      </c>
      <c r="D38" s="104">
        <v>1.001</v>
      </c>
      <c r="F38"/>
    </row>
    <row r="39" spans="2:6" ht="15" hidden="1">
      <c r="B39" s="103" t="s">
        <v>154</v>
      </c>
      <c r="C39" s="103" t="s">
        <v>120</v>
      </c>
      <c r="D39" s="104">
        <v>0.956</v>
      </c>
      <c r="F39"/>
    </row>
    <row r="40" spans="2:6" ht="15" hidden="1">
      <c r="B40" s="103" t="s">
        <v>155</v>
      </c>
      <c r="C40" s="105" t="s">
        <v>118</v>
      </c>
      <c r="D40" s="104">
        <v>1.024</v>
      </c>
      <c r="F40"/>
    </row>
    <row r="41" spans="2:6" ht="15" hidden="1">
      <c r="B41" s="103" t="s">
        <v>156</v>
      </c>
      <c r="C41" s="105" t="s">
        <v>116</v>
      </c>
      <c r="D41" s="104">
        <v>0.985</v>
      </c>
      <c r="F41"/>
    </row>
    <row r="42" spans="2:6" ht="15" hidden="1">
      <c r="B42" s="103" t="s">
        <v>157</v>
      </c>
      <c r="C42" s="105" t="s">
        <v>125</v>
      </c>
      <c r="D42" s="104">
        <v>0.976</v>
      </c>
      <c r="F42"/>
    </row>
    <row r="43" spans="2:6" ht="15" hidden="1">
      <c r="B43" s="103" t="s">
        <v>158</v>
      </c>
      <c r="C43" s="105" t="s">
        <v>116</v>
      </c>
      <c r="D43" s="104">
        <v>0.985</v>
      </c>
      <c r="F43"/>
    </row>
    <row r="44" spans="2:6" ht="15" hidden="1">
      <c r="B44" s="103" t="s">
        <v>159</v>
      </c>
      <c r="C44" s="105" t="s">
        <v>125</v>
      </c>
      <c r="D44" s="104">
        <v>0.976</v>
      </c>
      <c r="F44"/>
    </row>
    <row r="45" spans="2:6" ht="15" hidden="1">
      <c r="B45" s="103" t="s">
        <v>160</v>
      </c>
      <c r="C45" s="103" t="s">
        <v>120</v>
      </c>
      <c r="D45" s="104">
        <v>0.956</v>
      </c>
      <c r="F45"/>
    </row>
    <row r="46" spans="2:6" ht="15" hidden="1">
      <c r="B46" s="103" t="s">
        <v>161</v>
      </c>
      <c r="C46" s="105" t="s">
        <v>116</v>
      </c>
      <c r="D46" s="104">
        <v>0.985</v>
      </c>
      <c r="F46"/>
    </row>
    <row r="47" spans="2:6" ht="15" hidden="1">
      <c r="B47" s="103" t="s">
        <v>162</v>
      </c>
      <c r="C47" s="105" t="s">
        <v>125</v>
      </c>
      <c r="D47" s="104">
        <v>0.976</v>
      </c>
      <c r="F47"/>
    </row>
    <row r="48" spans="2:6" ht="15" hidden="1">
      <c r="B48" s="103" t="s">
        <v>163</v>
      </c>
      <c r="C48" s="105" t="s">
        <v>116</v>
      </c>
      <c r="D48" s="104">
        <v>0.985</v>
      </c>
      <c r="F48"/>
    </row>
    <row r="49" spans="2:6" ht="15" hidden="1">
      <c r="B49" s="103" t="s">
        <v>164</v>
      </c>
      <c r="C49" s="103" t="s">
        <v>120</v>
      </c>
      <c r="D49" s="104">
        <v>0.956</v>
      </c>
      <c r="F49"/>
    </row>
    <row r="50" spans="2:6" ht="15" hidden="1">
      <c r="B50" s="103" t="s">
        <v>165</v>
      </c>
      <c r="C50" s="105" t="s">
        <v>129</v>
      </c>
      <c r="D50" s="104">
        <v>0.969</v>
      </c>
      <c r="F50"/>
    </row>
    <row r="51" spans="2:6" ht="15" hidden="1">
      <c r="B51" s="103" t="s">
        <v>166</v>
      </c>
      <c r="C51" s="105" t="s">
        <v>125</v>
      </c>
      <c r="D51" s="104">
        <v>0.976</v>
      </c>
      <c r="F51"/>
    </row>
    <row r="52" spans="2:6" ht="15" hidden="1">
      <c r="B52" s="103" t="s">
        <v>167</v>
      </c>
      <c r="C52" s="105" t="s">
        <v>125</v>
      </c>
      <c r="D52" s="104">
        <v>0.976</v>
      </c>
      <c r="F52"/>
    </row>
    <row r="53" spans="2:6" ht="15" hidden="1">
      <c r="B53" s="103" t="s">
        <v>168</v>
      </c>
      <c r="C53" s="105" t="s">
        <v>125</v>
      </c>
      <c r="D53" s="104">
        <v>0.976</v>
      </c>
      <c r="F53"/>
    </row>
    <row r="54" spans="2:6" ht="15" hidden="1">
      <c r="B54" s="103" t="s">
        <v>169</v>
      </c>
      <c r="C54" s="103" t="s">
        <v>120</v>
      </c>
      <c r="D54" s="104">
        <v>0.956</v>
      </c>
      <c r="F54"/>
    </row>
    <row r="55" spans="2:6" ht="15" hidden="1">
      <c r="B55" s="103" t="s">
        <v>170</v>
      </c>
      <c r="C55" s="103" t="s">
        <v>120</v>
      </c>
      <c r="D55" s="104">
        <v>0.956</v>
      </c>
      <c r="F55"/>
    </row>
    <row r="56" spans="2:6" ht="15" hidden="1">
      <c r="B56" s="103" t="s">
        <v>171</v>
      </c>
      <c r="C56" s="105" t="s">
        <v>129</v>
      </c>
      <c r="D56" s="104">
        <v>0.969</v>
      </c>
      <c r="F56"/>
    </row>
    <row r="57" spans="2:6" ht="15" hidden="1">
      <c r="B57" s="103" t="s">
        <v>172</v>
      </c>
      <c r="C57" s="105" t="s">
        <v>125</v>
      </c>
      <c r="D57" s="104">
        <v>0.976</v>
      </c>
      <c r="F57"/>
    </row>
    <row r="58" spans="2:6" ht="15" hidden="1">
      <c r="B58" s="103" t="s">
        <v>173</v>
      </c>
      <c r="C58" s="105" t="s">
        <v>116</v>
      </c>
      <c r="D58" s="104">
        <v>0.985</v>
      </c>
      <c r="F58"/>
    </row>
    <row r="59" spans="2:6" ht="15" hidden="1">
      <c r="B59" s="103" t="s">
        <v>174</v>
      </c>
      <c r="C59" s="103" t="s">
        <v>120</v>
      </c>
      <c r="D59" s="104">
        <v>0.956</v>
      </c>
      <c r="F59"/>
    </row>
    <row r="60" spans="2:6" ht="15" hidden="1">
      <c r="B60" s="103" t="s">
        <v>175</v>
      </c>
      <c r="C60" s="105" t="s">
        <v>129</v>
      </c>
      <c r="D60" s="104">
        <v>0.969</v>
      </c>
      <c r="F60"/>
    </row>
    <row r="61" spans="2:6" ht="15" hidden="1">
      <c r="B61" s="103" t="s">
        <v>176</v>
      </c>
      <c r="C61" s="105" t="s">
        <v>125</v>
      </c>
      <c r="D61" s="104">
        <v>0.976</v>
      </c>
      <c r="F61"/>
    </row>
    <row r="62" spans="2:6" ht="15" hidden="1">
      <c r="B62" s="103" t="s">
        <v>177</v>
      </c>
      <c r="C62" s="105" t="s">
        <v>127</v>
      </c>
      <c r="D62" s="104">
        <v>1.02</v>
      </c>
      <c r="F62"/>
    </row>
    <row r="63" spans="2:6" ht="15" hidden="1">
      <c r="B63" s="103" t="s">
        <v>178</v>
      </c>
      <c r="C63" s="105" t="s">
        <v>125</v>
      </c>
      <c r="D63" s="104">
        <v>0.976</v>
      </c>
      <c r="F63"/>
    </row>
    <row r="64" spans="2:6" ht="15" hidden="1">
      <c r="B64" s="103" t="s">
        <v>179</v>
      </c>
      <c r="C64" s="103" t="s">
        <v>120</v>
      </c>
      <c r="D64" s="104">
        <v>0.956</v>
      </c>
      <c r="F64"/>
    </row>
    <row r="65" spans="2:6" ht="15" hidden="1">
      <c r="B65" s="103" t="s">
        <v>180</v>
      </c>
      <c r="C65" s="105" t="s">
        <v>144</v>
      </c>
      <c r="D65" s="104">
        <v>1.009</v>
      </c>
      <c r="F65"/>
    </row>
    <row r="66" spans="2:6" ht="15" hidden="1">
      <c r="B66" s="103" t="s">
        <v>181</v>
      </c>
      <c r="C66" s="103" t="s">
        <v>120</v>
      </c>
      <c r="D66" s="104">
        <v>0.956</v>
      </c>
      <c r="F66"/>
    </row>
    <row r="67" spans="2:6" ht="15" hidden="1">
      <c r="B67" s="103" t="s">
        <v>182</v>
      </c>
      <c r="C67" s="103" t="s">
        <v>120</v>
      </c>
      <c r="D67" s="104">
        <v>0.956</v>
      </c>
      <c r="F67"/>
    </row>
    <row r="68" spans="2:6" ht="15" hidden="1">
      <c r="B68" s="103" t="s">
        <v>183</v>
      </c>
      <c r="C68" s="105" t="s">
        <v>116</v>
      </c>
      <c r="D68" s="104">
        <v>0.985</v>
      </c>
      <c r="F68"/>
    </row>
    <row r="69" spans="2:6" ht="15" hidden="1">
      <c r="B69" s="103" t="s">
        <v>184</v>
      </c>
      <c r="C69" s="105" t="s">
        <v>125</v>
      </c>
      <c r="D69" s="104">
        <v>0.976</v>
      </c>
      <c r="F69"/>
    </row>
    <row r="70" spans="2:6" ht="15" hidden="1">
      <c r="B70" s="103" t="s">
        <v>185</v>
      </c>
      <c r="C70" s="105" t="s">
        <v>186</v>
      </c>
      <c r="D70" s="104">
        <v>0.976</v>
      </c>
      <c r="F70"/>
    </row>
    <row r="71" spans="2:6" ht="15" hidden="1">
      <c r="B71" s="103" t="s">
        <v>187</v>
      </c>
      <c r="C71" s="103" t="s">
        <v>120</v>
      </c>
      <c r="D71" s="104">
        <v>0.956</v>
      </c>
      <c r="F71"/>
    </row>
    <row r="72" spans="2:6" ht="15" hidden="1">
      <c r="B72" s="103" t="s">
        <v>188</v>
      </c>
      <c r="C72" s="103" t="s">
        <v>118</v>
      </c>
      <c r="D72" s="104">
        <v>1.024</v>
      </c>
      <c r="F72"/>
    </row>
    <row r="73" spans="2:6" ht="15" hidden="1">
      <c r="B73" s="103" t="s">
        <v>189</v>
      </c>
      <c r="C73" s="103" t="s">
        <v>120</v>
      </c>
      <c r="D73" s="104">
        <v>0.956</v>
      </c>
      <c r="F73"/>
    </row>
    <row r="74" spans="2:6" ht="15" hidden="1">
      <c r="B74" s="103" t="s">
        <v>190</v>
      </c>
      <c r="C74" s="105" t="s">
        <v>125</v>
      </c>
      <c r="D74" s="104">
        <v>0.976</v>
      </c>
      <c r="F74"/>
    </row>
    <row r="75" spans="2:6" ht="15" hidden="1">
      <c r="B75" s="103" t="s">
        <v>191</v>
      </c>
      <c r="C75" s="105" t="s">
        <v>125</v>
      </c>
      <c r="D75" s="104">
        <v>0.976</v>
      </c>
      <c r="F75"/>
    </row>
    <row r="76" spans="2:6" ht="15" hidden="1">
      <c r="B76" s="103" t="s">
        <v>192</v>
      </c>
      <c r="C76" s="105" t="s">
        <v>129</v>
      </c>
      <c r="D76" s="104">
        <v>0.969</v>
      </c>
      <c r="F76"/>
    </row>
    <row r="77" spans="2:6" ht="15" hidden="1">
      <c r="B77" s="103" t="s">
        <v>193</v>
      </c>
      <c r="C77" s="105" t="s">
        <v>125</v>
      </c>
      <c r="D77" s="104">
        <v>0.976</v>
      </c>
      <c r="F77"/>
    </row>
    <row r="78" spans="2:6" ht="15" hidden="1">
      <c r="B78" s="103" t="s">
        <v>194</v>
      </c>
      <c r="C78" s="103" t="s">
        <v>120</v>
      </c>
      <c r="D78" s="104">
        <v>0.956</v>
      </c>
      <c r="F78"/>
    </row>
    <row r="79" spans="2:6" ht="15" hidden="1">
      <c r="B79" s="103" t="s">
        <v>195</v>
      </c>
      <c r="C79" s="105" t="s">
        <v>131</v>
      </c>
      <c r="D79" s="104">
        <v>0.973</v>
      </c>
      <c r="F79"/>
    </row>
    <row r="80" spans="2:6" ht="15" hidden="1">
      <c r="B80" s="103" t="s">
        <v>196</v>
      </c>
      <c r="C80" s="103" t="s">
        <v>118</v>
      </c>
      <c r="D80" s="104">
        <v>1.024</v>
      </c>
      <c r="F80"/>
    </row>
    <row r="81" spans="2:6" ht="15" hidden="1">
      <c r="B81" s="103" t="s">
        <v>197</v>
      </c>
      <c r="C81" s="105" t="s">
        <v>118</v>
      </c>
      <c r="D81" s="104">
        <v>1.024</v>
      </c>
      <c r="F81"/>
    </row>
    <row r="82" spans="2:6" ht="15" hidden="1">
      <c r="B82" s="103" t="s">
        <v>198</v>
      </c>
      <c r="C82" s="105" t="s">
        <v>129</v>
      </c>
      <c r="D82" s="104">
        <v>0.969</v>
      </c>
      <c r="F82"/>
    </row>
    <row r="83" spans="2:6" ht="15" hidden="1">
      <c r="B83" s="103" t="s">
        <v>199</v>
      </c>
      <c r="C83" s="105" t="s">
        <v>123</v>
      </c>
      <c r="D83" s="104">
        <v>0.993</v>
      </c>
      <c r="F83"/>
    </row>
    <row r="84" spans="2:6" ht="15" hidden="1">
      <c r="B84" s="103" t="s">
        <v>200</v>
      </c>
      <c r="C84" s="105" t="s">
        <v>129</v>
      </c>
      <c r="D84" s="104">
        <v>0.969</v>
      </c>
      <c r="F84"/>
    </row>
    <row r="85" spans="2:6" ht="15" hidden="1">
      <c r="B85" s="103" t="s">
        <v>201</v>
      </c>
      <c r="C85" s="103" t="s">
        <v>120</v>
      </c>
      <c r="D85" s="104">
        <v>0.956</v>
      </c>
      <c r="F85"/>
    </row>
    <row r="86" spans="2:6" ht="15" hidden="1">
      <c r="B86" s="103" t="s">
        <v>202</v>
      </c>
      <c r="C86" s="105" t="s">
        <v>125</v>
      </c>
      <c r="D86" s="104">
        <v>0.976</v>
      </c>
      <c r="F86"/>
    </row>
    <row r="87" spans="2:6" ht="15" hidden="1">
      <c r="B87" s="103" t="s">
        <v>203</v>
      </c>
      <c r="C87" s="103" t="s">
        <v>120</v>
      </c>
      <c r="D87" s="104">
        <v>0.956</v>
      </c>
      <c r="F87"/>
    </row>
    <row r="88" spans="2:6" ht="15" hidden="1">
      <c r="B88" s="103" t="s">
        <v>204</v>
      </c>
      <c r="C88" s="103" t="s">
        <v>120</v>
      </c>
      <c r="D88" s="104">
        <v>0.956</v>
      </c>
      <c r="F88"/>
    </row>
    <row r="89" spans="2:6" ht="15" hidden="1">
      <c r="B89" s="103" t="s">
        <v>205</v>
      </c>
      <c r="C89" s="105" t="s">
        <v>144</v>
      </c>
      <c r="D89" s="104">
        <v>1.009</v>
      </c>
      <c r="F89"/>
    </row>
    <row r="90" spans="2:6" ht="15" hidden="1">
      <c r="B90" s="103" t="s">
        <v>206</v>
      </c>
      <c r="C90" s="103" t="s">
        <v>120</v>
      </c>
      <c r="D90" s="104">
        <v>0.956</v>
      </c>
      <c r="F90"/>
    </row>
    <row r="91" spans="2:6" ht="15" hidden="1">
      <c r="B91" s="103" t="s">
        <v>207</v>
      </c>
      <c r="C91" s="105" t="s">
        <v>129</v>
      </c>
      <c r="D91" s="104">
        <v>0.969</v>
      </c>
      <c r="F91"/>
    </row>
    <row r="92" spans="2:6" ht="15" hidden="1">
      <c r="B92" s="103" t="s">
        <v>208</v>
      </c>
      <c r="C92" s="103" t="s">
        <v>118</v>
      </c>
      <c r="D92" s="104">
        <v>1.024</v>
      </c>
      <c r="F92"/>
    </row>
    <row r="93" spans="2:6" ht="15" hidden="1">
      <c r="B93" s="103" t="s">
        <v>209</v>
      </c>
      <c r="C93" s="105" t="s">
        <v>129</v>
      </c>
      <c r="D93" s="104">
        <v>0.969</v>
      </c>
      <c r="F93"/>
    </row>
    <row r="94" spans="2:6" ht="15" hidden="1">
      <c r="B94" s="103" t="s">
        <v>210</v>
      </c>
      <c r="C94" s="103" t="s">
        <v>120</v>
      </c>
      <c r="D94" s="104">
        <v>0.956</v>
      </c>
      <c r="F94"/>
    </row>
    <row r="95" spans="2:6" ht="15" hidden="1">
      <c r="B95" s="103" t="s">
        <v>211</v>
      </c>
      <c r="C95" s="105" t="s">
        <v>129</v>
      </c>
      <c r="D95" s="104">
        <v>0.969</v>
      </c>
      <c r="F95"/>
    </row>
    <row r="96" spans="2:6" ht="15" hidden="1">
      <c r="B96" s="103" t="s">
        <v>212</v>
      </c>
      <c r="C96" s="105" t="s">
        <v>118</v>
      </c>
      <c r="D96" s="104">
        <v>1.024</v>
      </c>
      <c r="F96"/>
    </row>
    <row r="97" spans="2:6" ht="15" hidden="1">
      <c r="B97" s="103" t="s">
        <v>213</v>
      </c>
      <c r="C97" s="105" t="s">
        <v>125</v>
      </c>
      <c r="D97" s="104">
        <v>0.976</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44"/>
  <sheetViews>
    <sheetView zoomScale="125" zoomScaleNormal="125" zoomScalePageLayoutView="0" workbookViewId="0" topLeftCell="A21">
      <selection activeCell="E14" sqref="E14"/>
    </sheetView>
  </sheetViews>
  <sheetFormatPr defaultColWidth="9.140625" defaultRowHeight="12.75"/>
  <cols>
    <col min="1" max="1" width="41.57421875" style="2" customWidth="1"/>
    <col min="2" max="2" width="25.00390625" style="2" customWidth="1"/>
    <col min="3" max="4" width="15.7109375" style="2" customWidth="1"/>
    <col min="5" max="5" width="15.7109375" style="116" customWidth="1"/>
    <col min="6" max="6" width="11.28125" style="2" bestFit="1" customWidth="1"/>
    <col min="7" max="16384" width="9.140625" style="2" customWidth="1"/>
  </cols>
  <sheetData>
    <row r="1" spans="1:6" ht="15">
      <c r="A1" s="20" t="s">
        <v>247</v>
      </c>
      <c r="B1" s="20"/>
      <c r="C1" s="22"/>
      <c r="D1" s="20"/>
      <c r="F1" s="22"/>
    </row>
    <row r="2" spans="1:6" ht="12.75">
      <c r="A2" s="22"/>
      <c r="C2" s="22"/>
      <c r="F2" s="22"/>
    </row>
    <row r="3" spans="1:6" ht="12.75">
      <c r="A3" s="4" t="s">
        <v>16</v>
      </c>
      <c r="B3" s="21"/>
      <c r="C3" s="22"/>
      <c r="D3" s="4" t="s">
        <v>51</v>
      </c>
      <c r="F3" s="22"/>
    </row>
    <row r="4" spans="1:6" ht="12.75">
      <c r="A4" s="23" t="s">
        <v>17</v>
      </c>
      <c r="B4" s="24">
        <f>'Direct Staffing'!C61</f>
        <v>0</v>
      </c>
      <c r="C4" s="22"/>
      <c r="D4" s="34">
        <f>B4</f>
        <v>0</v>
      </c>
      <c r="F4" s="22"/>
    </row>
    <row r="5" spans="1:6" ht="12.75">
      <c r="A5" s="22"/>
      <c r="B5" s="21"/>
      <c r="C5" s="22"/>
      <c r="D5" s="3"/>
      <c r="F5" s="22"/>
    </row>
    <row r="6" spans="1:6" ht="12.75">
      <c r="A6" s="4" t="s">
        <v>84</v>
      </c>
      <c r="B6" s="21"/>
      <c r="C6" s="22"/>
      <c r="D6" s="4"/>
      <c r="F6" s="22"/>
    </row>
    <row r="7" spans="1:6" ht="12.75">
      <c r="A7" s="30" t="s">
        <v>85</v>
      </c>
      <c r="B7" s="24">
        <f>'Direct Staffing'!C64</f>
        <v>0</v>
      </c>
      <c r="C7" s="22"/>
      <c r="D7" s="34">
        <f>B7</f>
        <v>0</v>
      </c>
      <c r="F7" s="22"/>
    </row>
    <row r="8" spans="1:6" ht="12.75">
      <c r="A8" s="22"/>
      <c r="B8" s="21"/>
      <c r="C8" s="22"/>
      <c r="D8" s="3"/>
      <c r="F8" s="22"/>
    </row>
    <row r="9" spans="1:6" ht="12.75">
      <c r="A9" s="4" t="s">
        <v>1</v>
      </c>
      <c r="B9" s="21"/>
      <c r="C9" s="22"/>
      <c r="D9" s="3"/>
      <c r="F9" s="22"/>
    </row>
    <row r="10" spans="1:6" ht="12.75">
      <c r="A10" s="23" t="s">
        <v>9</v>
      </c>
      <c r="B10" s="32">
        <f>'Employee Related Expenses'!C19</f>
        <v>0.236</v>
      </c>
      <c r="C10" s="22"/>
      <c r="D10" s="34">
        <f>B10*B4</f>
        <v>0</v>
      </c>
      <c r="F10" s="22"/>
    </row>
    <row r="11" spans="1:6" ht="12.75">
      <c r="A11" s="22"/>
      <c r="B11" s="21"/>
      <c r="C11" s="22"/>
      <c r="D11" s="3"/>
      <c r="F11" s="22"/>
    </row>
    <row r="12" spans="1:6" ht="12.75">
      <c r="A12" s="4" t="s">
        <v>10</v>
      </c>
      <c r="B12" s="21"/>
      <c r="C12" s="22"/>
      <c r="D12" s="3"/>
      <c r="F12" s="22"/>
    </row>
    <row r="13" spans="1:6" ht="12.75">
      <c r="A13" s="23" t="s">
        <v>13</v>
      </c>
      <c r="B13" s="25">
        <f>Transportation!C13</f>
        <v>0</v>
      </c>
      <c r="C13" s="22"/>
      <c r="D13" s="34">
        <f>B13/365</f>
        <v>0</v>
      </c>
      <c r="F13" s="22"/>
    </row>
    <row r="14" spans="1:6" ht="12.75">
      <c r="A14" s="22"/>
      <c r="B14" s="21"/>
      <c r="C14" s="22"/>
      <c r="D14" s="3"/>
      <c r="F14" s="22"/>
    </row>
    <row r="15" spans="1:6" ht="12.75">
      <c r="A15" s="4" t="s">
        <v>35</v>
      </c>
      <c r="B15" s="21"/>
      <c r="C15" s="22"/>
      <c r="D15" s="3"/>
      <c r="F15" s="22"/>
    </row>
    <row r="16" spans="1:6" ht="12.75">
      <c r="A16" s="23" t="s">
        <v>15</v>
      </c>
      <c r="B16" s="26">
        <f>'Client Programming &amp; Supports'!C5</f>
        <v>2260.21</v>
      </c>
      <c r="C16" s="22"/>
      <c r="D16" s="34">
        <f>B16/365</f>
        <v>6.192356164383562</v>
      </c>
      <c r="F16" s="22"/>
    </row>
    <row r="17" spans="1:6" ht="12.75">
      <c r="A17" s="22"/>
      <c r="B17" s="21"/>
      <c r="C17" s="22"/>
      <c r="D17" s="3"/>
      <c r="F17" s="22"/>
    </row>
    <row r="18" spans="1:6" ht="12.75">
      <c r="A18" s="4" t="s">
        <v>55</v>
      </c>
      <c r="B18" s="21"/>
      <c r="C18" s="22"/>
      <c r="D18" s="3"/>
      <c r="F18" s="22"/>
    </row>
    <row r="19" spans="1:6" ht="12.75">
      <c r="A19" s="30" t="s">
        <v>63</v>
      </c>
      <c r="B19" s="31">
        <f>'Program Related Expenses'!E16</f>
        <v>0.063</v>
      </c>
      <c r="C19" s="22"/>
      <c r="D19" s="34">
        <f>E19-(D4+D10+D13+D16+D7)</f>
        <v>0.41634838671949215</v>
      </c>
      <c r="E19" s="116">
        <f>(D4+D7+D10+D13+D16)/(1-B19)</f>
        <v>6.608704551103054</v>
      </c>
      <c r="F19" s="22"/>
    </row>
    <row r="20" spans="1:6" ht="12.75">
      <c r="A20" s="106"/>
      <c r="B20" s="107"/>
      <c r="C20" s="22"/>
      <c r="D20" s="34"/>
      <c r="F20" s="22"/>
    </row>
    <row r="21" spans="1:6" s="111" customFormat="1" ht="12.75">
      <c r="A21" s="108" t="s">
        <v>214</v>
      </c>
      <c r="B21" s="109"/>
      <c r="C21" s="110"/>
      <c r="D21" s="110"/>
      <c r="E21" s="116"/>
      <c r="F21" s="22"/>
    </row>
    <row r="22" spans="1:6" s="111" customFormat="1" ht="12.75">
      <c r="A22" s="112" t="s">
        <v>215</v>
      </c>
      <c r="B22" s="113" t="str">
        <f>'Regional Variance Factor'!B7</f>
        <v>-</v>
      </c>
      <c r="C22" s="114"/>
      <c r="D22" s="115" t="str">
        <f>IF((B22&lt;&gt;"-"),((E19*B22)-E19),"Select County")</f>
        <v>Select County</v>
      </c>
      <c r="E22" s="116"/>
      <c r="F22" s="22"/>
    </row>
    <row r="23" spans="1:6" ht="12.75">
      <c r="A23" s="22"/>
      <c r="B23" s="21"/>
      <c r="C23" s="22"/>
      <c r="D23" s="3"/>
      <c r="F23" s="22"/>
    </row>
    <row r="24" spans="1:6" ht="12.75">
      <c r="A24" s="27" t="s">
        <v>72</v>
      </c>
      <c r="B24" s="24" t="str">
        <f>D24</f>
        <v>Select County</v>
      </c>
      <c r="C24" s="22"/>
      <c r="D24" s="35" t="str">
        <f>IF((B22&lt;&gt;"-"),E19+D22,"Select County")</f>
        <v>Select County</v>
      </c>
      <c r="F24" s="22"/>
    </row>
    <row r="25" spans="1:6" ht="12.75">
      <c r="A25" s="22"/>
      <c r="C25" s="22"/>
      <c r="F25" s="22"/>
    </row>
    <row r="26" spans="1:6" ht="12.75">
      <c r="A26" s="37" t="s">
        <v>70</v>
      </c>
      <c r="B26" s="42">
        <v>1.003</v>
      </c>
      <c r="C26" s="22"/>
      <c r="F26" s="22"/>
    </row>
    <row r="27" spans="1:6" ht="12.75">
      <c r="A27" s="36" t="s">
        <v>71</v>
      </c>
      <c r="B27" s="38" t="str">
        <f>IF((B22&lt;&gt;"-"),B29-B24,"-")</f>
        <v>-</v>
      </c>
      <c r="C27" s="22"/>
      <c r="F27" s="22"/>
    </row>
    <row r="28" spans="1:6" ht="12.75">
      <c r="A28" s="22"/>
      <c r="B28" s="22"/>
      <c r="C28" s="22"/>
      <c r="F28" s="22"/>
    </row>
    <row r="29" spans="1:6" ht="12.75">
      <c r="A29" s="27" t="s">
        <v>94</v>
      </c>
      <c r="B29" s="39" t="str">
        <f>IF((B22&lt;&gt;"-"),B26*B24,"-")</f>
        <v>-</v>
      </c>
      <c r="C29" s="22"/>
      <c r="F29" s="22"/>
    </row>
    <row r="30" spans="1:2" ht="12.75">
      <c r="A30" s="22"/>
      <c r="B30" s="22"/>
    </row>
    <row r="31" spans="1:6" ht="12.75">
      <c r="A31" s="37" t="s">
        <v>92</v>
      </c>
      <c r="B31" s="42">
        <v>0.01</v>
      </c>
      <c r="C31" s="22"/>
      <c r="F31" s="22"/>
    </row>
    <row r="32" spans="1:6" ht="12.75">
      <c r="A32" s="36" t="s">
        <v>93</v>
      </c>
      <c r="B32" s="38" t="str">
        <f>IF((B22&lt;&gt;"-"),B29*B31,"-")</f>
        <v>-</v>
      </c>
      <c r="C32" s="22"/>
      <c r="F32" s="22"/>
    </row>
    <row r="33" spans="1:6" ht="12.75">
      <c r="A33" s="22"/>
      <c r="B33" s="22"/>
      <c r="C33" s="22"/>
      <c r="F33" s="22"/>
    </row>
    <row r="34" spans="1:6" ht="12.75">
      <c r="A34" s="27" t="s">
        <v>96</v>
      </c>
      <c r="B34" s="39" t="str">
        <f>IF((B22&lt;&gt;"-"),B29+B32,"-")</f>
        <v>-</v>
      </c>
      <c r="C34" s="22"/>
      <c r="F34" s="22"/>
    </row>
    <row r="36" spans="1:6" ht="12.75">
      <c r="A36" s="37" t="s">
        <v>97</v>
      </c>
      <c r="B36" s="42">
        <v>0.05</v>
      </c>
      <c r="C36" s="22"/>
      <c r="F36" s="22"/>
    </row>
    <row r="37" spans="1:6" ht="12.75">
      <c r="A37" s="36" t="s">
        <v>93</v>
      </c>
      <c r="B37" s="38" t="str">
        <f>IF((B22&lt;&gt;"-"),B34*B36,"-")</f>
        <v>-</v>
      </c>
      <c r="C37" s="22"/>
      <c r="F37" s="22"/>
    </row>
    <row r="38" spans="1:6" ht="12.75">
      <c r="A38" s="22"/>
      <c r="B38" s="22"/>
      <c r="C38" s="22"/>
      <c r="F38" s="22"/>
    </row>
    <row r="39" spans="1:6" ht="12.75">
      <c r="A39" s="27" t="s">
        <v>98</v>
      </c>
      <c r="B39" s="39" t="str">
        <f>IF((B22&lt;&gt;"-"),B34+B37,"-")</f>
        <v>-</v>
      </c>
      <c r="C39" s="22"/>
      <c r="F39" s="22"/>
    </row>
    <row r="41" spans="1:6" ht="12.75">
      <c r="A41" s="37" t="s">
        <v>104</v>
      </c>
      <c r="B41" s="42">
        <v>0.01</v>
      </c>
      <c r="C41" s="22"/>
      <c r="F41" s="22"/>
    </row>
    <row r="42" spans="1:6" ht="12.75">
      <c r="A42" s="36" t="s">
        <v>93</v>
      </c>
      <c r="B42" s="38" t="str">
        <f>IF((B22&lt;&gt;"-"),B39*B41,"-")</f>
        <v>-</v>
      </c>
      <c r="C42" s="22"/>
      <c r="F42" s="22"/>
    </row>
    <row r="43" spans="1:6" ht="12.75">
      <c r="A43" s="22"/>
      <c r="B43" s="22"/>
      <c r="C43" s="22"/>
      <c r="F43" s="22"/>
    </row>
    <row r="44" spans="1:6" ht="12.75">
      <c r="A44" s="27" t="s">
        <v>105</v>
      </c>
      <c r="B44" s="39" t="str">
        <f>IF((B22&lt;&gt;"-"),B39+B42,"Select County")</f>
        <v>Select County</v>
      </c>
      <c r="C44" s="22"/>
      <c r="F44" s="22"/>
    </row>
  </sheetData>
  <sheetProtection password="D3F7" sheet="1"/>
  <dataValidations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1"/>
  <sheetViews>
    <sheetView zoomScalePageLayoutView="0" workbookViewId="0" topLeftCell="A1">
      <selection activeCell="A12" sqref="A12"/>
    </sheetView>
  </sheetViews>
  <sheetFormatPr defaultColWidth="9.140625" defaultRowHeight="12.75"/>
  <cols>
    <col min="2" max="2" width="46.00390625" style="0" customWidth="1"/>
  </cols>
  <sheetData>
    <row r="4" spans="1:2" ht="12.75">
      <c r="A4" t="s">
        <v>88</v>
      </c>
      <c r="B4" t="s">
        <v>89</v>
      </c>
    </row>
    <row r="5" spans="1:3" ht="12.75">
      <c r="A5" s="94">
        <v>41640</v>
      </c>
      <c r="B5" s="95" t="s">
        <v>90</v>
      </c>
      <c r="C5" t="s">
        <v>101</v>
      </c>
    </row>
    <row r="6" spans="1:3" ht="12.75">
      <c r="A6" s="94">
        <v>41709</v>
      </c>
      <c r="B6" s="95" t="s">
        <v>91</v>
      </c>
      <c r="C6" t="s">
        <v>102</v>
      </c>
    </row>
    <row r="7" spans="1:3" ht="12.75">
      <c r="A7" s="94">
        <v>41808</v>
      </c>
      <c r="B7" s="95" t="s">
        <v>95</v>
      </c>
      <c r="C7" t="s">
        <v>103</v>
      </c>
    </row>
    <row r="8" spans="1:3" ht="12.75">
      <c r="A8" s="94">
        <v>42164</v>
      </c>
      <c r="B8" s="95" t="s">
        <v>99</v>
      </c>
      <c r="C8" t="s">
        <v>100</v>
      </c>
    </row>
    <row r="9" spans="1:3" ht="12.75">
      <c r="A9" s="94">
        <v>42339</v>
      </c>
      <c r="B9" s="95" t="s">
        <v>216</v>
      </c>
      <c r="C9" t="s">
        <v>217</v>
      </c>
    </row>
    <row r="10" spans="1:3" ht="12.75">
      <c r="A10" s="94">
        <v>42522</v>
      </c>
      <c r="B10" s="138" t="s">
        <v>246</v>
      </c>
      <c r="C10" s="139" t="s">
        <v>218</v>
      </c>
    </row>
    <row r="11" spans="1:3" ht="25.5">
      <c r="A11" s="94">
        <v>42887</v>
      </c>
      <c r="B11" s="138" t="s">
        <v>249</v>
      </c>
      <c r="C11" s="139" t="s">
        <v>250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Foster Care/Supported Living Services Corporate</dc:title>
  <dc:subject/>
  <dc:creator>pwmfb67</dc:creator>
  <cp:keywords/>
  <dc:description/>
  <cp:lastModifiedBy>Vanranst, Kelly</cp:lastModifiedBy>
  <cp:lastPrinted>2013-06-21T18:14:09Z</cp:lastPrinted>
  <dcterms:created xsi:type="dcterms:W3CDTF">2009-10-20T14:58:44Z</dcterms:created>
  <dcterms:modified xsi:type="dcterms:W3CDTF">2017-07-07T19:14:16Z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0x010100935FC8AEF72AFC41954D40CA3E68AD3E</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Category-Req">
    <vt:lpwstr>MnSPA R17.2</vt:lpwstr>
  </property>
  <property fmtid="{D5CDD505-2E9C-101B-9397-08002B2CF9AE}" pid="17" name="Sub category-req:">
    <vt:lpwstr>Frameworks</vt:lpwstr>
  </property>
</Properties>
</file>