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5" yWindow="330" windowWidth="9060" windowHeight="8025"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ational Rate Framework" sheetId="8" r:id="rId8"/>
    <sheet name="Version" sheetId="9" state="hidden" r:id="rId9"/>
  </sheets>
  <definedNames>
    <definedName name="Budget_Neutrality">'Prevocational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<sst xmlns="http://schemas.openxmlformats.org/spreadsheetml/2006/main" count="336" uniqueCount="241">
  <si>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</si>
  <si>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</si>
  <si>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</si>
  <si>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</si>
  <si>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</si>
  <si>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</si>
  <si>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</si>
  <si>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</si>
  <si>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</si>
  <si>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</si>
  <si>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</si>
  <si>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</si>
  <si>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</si>
  <si>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</si>
  <si>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</si>
  <si>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</si>
  <si>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</si>
  <si>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</si>
  <si>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</si>
  <si>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</si>
  <si>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</si>
  <si>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</si>
  <si>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</si>
  <si>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</si>
  <si>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</si>
  <si>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</si>
  <si>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</si>
  <si>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</si>
  <si>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</si>
  <si>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</si>
  <si>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</si>
  <si>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</si>
  <si>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</si>
  <si>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</si>
  <si>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</si>
  <si>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</si>
  <si>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</si>
  <si>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</si>
  <si>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</si>
  <si>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</si>
  <si>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</si>
  <si>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</si>
  <si>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</si>
  <si>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</si>
  <si>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</si>
  <si>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</si>
  <si>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</si>
  <si>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</si>
  <si>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</si>
  <si>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</si>
  <si>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</si>
  <si>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</si>
  <si>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</si>
  <si>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</si>
  <si>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</si>
  <si>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</si>
  <si>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</si>
  <si>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</si>
  <si>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</si>
  <si>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</si>
  <si>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</si>
  <si>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</si>
  <si>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</si>
  <si>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</si>
  <si>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</si>
  <si>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</si>
  <si>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</si>
  <si>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</si>
  <si>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</si>
  <si>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</si>
  <si>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</si>
  <si>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</si>
  <si>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</si>
  <si>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</si>
  <si>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</si>
  <si>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</si>
  <si>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</si>
  <si>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</si>
  <si>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</si>
  <si>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</si>
  <si>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</si>
  <si>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</si>
  <si>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</si>
  <si>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</si>
  <si>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</si>
  <si>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</si>
  <si>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</si>
  <si>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</si>
  <si>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</si>
  <si>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</si>
  <si>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</si>
  <si>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</si>
  <si>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</si>
  <si>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</si>
  <si>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</si>
  <si>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</si>
  <si>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</si>
  <si>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</si>
  <si>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</si>
  <si>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</si>
  <si>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</si>
  <si>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</si>
  <si>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</si>
  <si>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</si>
  <si>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</si>
  <si>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</si>
  <si>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</si>
  <si>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</si>
  <si>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</si>
  <si>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</si>
  <si>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</si>
  <si>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</si>
  <si>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</si>
  <si>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</si>
  <si>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</si>
  <si>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</si>
  <si>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</si>
  <si>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</si>
  <si>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Pre COLA Total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</si>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</sst>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0">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65" fontId="0" fillId="33" borderId="10" xfId="57" applyNumberFormat="1" applyFont="1" applyFill="1" applyBorder="1" applyAlignment="1">
      <alignment horizontal="right" vertical="top"/>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0" fillId="39" borderId="30" xfId="0" applyFont="1" applyFill="1" applyBorder="1" applyAlignment="1">
      <alignment vertical="center"/>
    </xf>
    <xf numFmtId="0" fontId="40" fillId="39" borderId="30" xfId="0" applyFont="1" applyFill="1" applyBorder="1" applyAlignment="1">
      <alignment horizontal="left" vertical="center"/>
    </xf>
    <xf numFmtId="0" fontId="41" fillId="36" borderId="30" xfId="0" applyFont="1" applyFill="1" applyBorder="1" applyAlignment="1">
      <alignment vertical="center"/>
    </xf>
    <xf numFmtId="0" fontId="41" fillId="36" borderId="30" xfId="0" applyFont="1" applyFill="1" applyBorder="1" applyAlignment="1" quotePrefix="1">
      <alignment horizontal="left" vertical="center"/>
    </xf>
    <xf numFmtId="0" fontId="41"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165" fontId="0" fillId="0" borderId="0" xfId="57" applyNumberFormat="1" applyFont="1" applyFill="1" applyAlignment="1" applyProtection="1">
      <alignment/>
      <protection/>
    </xf>
    <xf numFmtId="44" fontId="42" fillId="35" borderId="0" xfId="0" applyNumberFormat="1" applyFont="1" applyFill="1" applyAlignment="1">
      <alignment/>
    </xf>
    <xf numFmtId="10" fontId="0" fillId="40" borderId="10" xfId="57" applyNumberFormat="1" applyFont="1" applyFill="1" applyBorder="1" applyAlignment="1">
      <alignment/>
    </xf>
    <xf numFmtId="0" fontId="42" fillId="35" borderId="0" xfId="0" applyFont="1" applyFill="1" applyAlignment="1">
      <alignment/>
    </xf>
    <xf numFmtId="44" fontId="42" fillId="40" borderId="0" xfId="44" applyFont="1" applyFill="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9" fontId="0" fillId="0" borderId="0" xfId="57" applyNumberFormat="1" applyFont="1" applyFill="1" applyAlignment="1" applyProtection="1">
      <alignment/>
      <protection/>
    </xf>
    <xf numFmtId="0" fontId="0" fillId="35" borderId="0" xfId="0" applyFont="1" applyFill="1" applyBorder="1" applyAlignment="1">
      <alignment/>
    </xf>
    <xf numFmtId="44" fontId="0" fillId="35" borderId="0" xfId="0" applyNumberFormat="1" applyFill="1" applyBorder="1" applyAlignment="1">
      <alignment/>
    </xf>
    <xf numFmtId="0" fontId="43" fillId="33" borderId="0" xfId="0" applyFont="1" applyFill="1" applyAlignment="1">
      <alignment/>
    </xf>
    <xf numFmtId="0" fontId="43" fillId="35" borderId="0" xfId="0" applyFont="1" applyFill="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44" fontId="0" fillId="37" borderId="14" xfId="44" applyFont="1" applyFill="1" applyBorder="1" applyAlignment="1" applyProtection="1">
      <alignment horizontal="center" vertical="top"/>
      <protection locked="0"/>
    </xf>
    <xf numFmtId="44" fontId="0" fillId="37" borderId="31" xfId="44" applyFont="1" applyFill="1" applyBorder="1" applyAlignment="1" applyProtection="1">
      <alignment horizontal="center" vertical="top"/>
      <protection locked="0"/>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M13" sqref="M13"/>
    </sheetView>
  </sheetViews>
  <sheetFormatPr defaultColWidth="9.140625" defaultRowHeight="12.75"/>
  <cols>
    <col min="1" max="1" width="30.57421875" style="63" customWidth="1"/>
    <col min="2" max="2" width="13.00390625" style="88" customWidth="1"/>
    <col min="3" max="3" width="13.140625" style="88" customWidth="1"/>
    <col min="4" max="4" width="14.7109375" style="89" customWidth="1"/>
    <col min="5" max="5" width="17.421875" style="89" customWidth="1"/>
    <col min="6" max="6" width="17.00390625" style="88" customWidth="1"/>
    <col min="7" max="7" width="9.140625" style="63" customWidth="1"/>
    <col min="8" max="8" width="9.140625" style="63" hidden="1" customWidth="1"/>
    <col min="9" max="10" width="6.421875" style="63" hidden="1" customWidth="1"/>
    <col min="11" max="11" width="8.140625" style="64" hidden="1" customWidth="1"/>
    <col min="12" max="16384" width="9.140625" style="63" customWidth="1"/>
  </cols>
  <sheetData>
    <row r="1" spans="1:6" ht="15" customHeight="1">
      <c r="A1" s="22" t="s">
        <v>18</v>
      </c>
      <c r="B1" s="22"/>
      <c r="C1" s="63"/>
      <c r="D1" s="63"/>
      <c r="E1" s="63"/>
      <c r="F1" s="63"/>
    </row>
    <row r="2" spans="1:6" ht="15" customHeight="1" thickBot="1">
      <c r="A2" s="94" t="s">
        <v>23</v>
      </c>
      <c r="B2" s="94"/>
      <c r="C2" s="63"/>
      <c r="D2" s="63"/>
      <c r="E2" s="63"/>
      <c r="F2" s="63"/>
    </row>
    <row r="3" spans="2:11" ht="15" customHeight="1">
      <c r="B3" s="63"/>
      <c r="C3" s="63"/>
      <c r="D3" s="63"/>
      <c r="E3" s="63"/>
      <c r="F3" s="63"/>
      <c r="H3" s="65" t="s">
        <v>56</v>
      </c>
      <c r="I3" s="66">
        <f>1/1</f>
        <v>1</v>
      </c>
      <c r="J3" s="66">
        <v>1</v>
      </c>
      <c r="K3" s="67">
        <v>1</v>
      </c>
    </row>
    <row r="4" spans="1:11" ht="15" customHeight="1">
      <c r="A4" s="5" t="s">
        <v>45</v>
      </c>
      <c r="B4" s="63"/>
      <c r="C4" s="63"/>
      <c r="D4" s="63"/>
      <c r="E4" s="63"/>
      <c r="F4" s="63"/>
      <c r="H4" s="68" t="s">
        <v>57</v>
      </c>
      <c r="I4" s="69">
        <f>1/0.548</f>
        <v>1.824817518248175</v>
      </c>
      <c r="J4" s="69">
        <v>2</v>
      </c>
      <c r="K4" s="70">
        <v>0.548</v>
      </c>
    </row>
    <row r="5" spans="1:11" ht="25.5">
      <c r="A5" s="71" t="s">
        <v>0</v>
      </c>
      <c r="B5" s="72" t="s">
        <v>55</v>
      </c>
      <c r="C5" s="57" t="s">
        <v>16</v>
      </c>
      <c r="D5" s="23" t="s">
        <v>87</v>
      </c>
      <c r="E5" s="57" t="s">
        <v>88</v>
      </c>
      <c r="F5" s="58" t="s">
        <v>92</v>
      </c>
      <c r="H5" s="73" t="s">
        <v>58</v>
      </c>
      <c r="I5" s="74">
        <f>1/0.397</f>
        <v>2.5188916876574305</v>
      </c>
      <c r="J5" s="74">
        <v>3</v>
      </c>
      <c r="K5" s="75">
        <v>0.397</v>
      </c>
    </row>
    <row r="6" spans="1:11" ht="15" customHeight="1">
      <c r="A6" s="76" t="s">
        <v>63</v>
      </c>
      <c r="B6" s="77" t="s">
        <v>56</v>
      </c>
      <c r="C6" s="16">
        <v>13.33</v>
      </c>
      <c r="D6" s="53">
        <v>6</v>
      </c>
      <c r="E6" s="16">
        <f>C6*D6</f>
        <v>79.98</v>
      </c>
      <c r="F6" s="16">
        <f>E6/(VLOOKUP(B6,H3:K12,2,FALSE))</f>
        <v>79.98</v>
      </c>
      <c r="H6" s="78" t="s">
        <v>59</v>
      </c>
      <c r="I6" s="61">
        <f>1/0.321</f>
        <v>3.115264797507788</v>
      </c>
      <c r="J6" s="61">
        <v>4</v>
      </c>
      <c r="K6" s="79">
        <v>0.321</v>
      </c>
    </row>
    <row r="7" spans="2:11" ht="15" customHeight="1">
      <c r="B7" s="63"/>
      <c r="C7" s="63"/>
      <c r="D7" s="63"/>
      <c r="E7" s="63"/>
      <c r="F7" s="63"/>
      <c r="H7" s="78" t="s">
        <v>76</v>
      </c>
      <c r="I7" s="61">
        <f>1/0.276</f>
        <v>3.623188405797101</v>
      </c>
      <c r="J7" s="61">
        <v>5</v>
      </c>
      <c r="K7" s="79">
        <v>0.276</v>
      </c>
    </row>
    <row r="8" spans="1:11" ht="15" customHeight="1">
      <c r="A8" s="5" t="s">
        <v>82</v>
      </c>
      <c r="B8" s="63"/>
      <c r="C8" s="63"/>
      <c r="D8" s="63"/>
      <c r="E8" s="63"/>
      <c r="F8" s="63"/>
      <c r="H8" s="78" t="s">
        <v>60</v>
      </c>
      <c r="I8" s="61">
        <f>1/0.246</f>
        <v>4.065040650406504</v>
      </c>
      <c r="J8" s="61">
        <v>6</v>
      </c>
      <c r="K8" s="79">
        <v>0.246</v>
      </c>
    </row>
    <row r="9" spans="1:11" ht="25.5">
      <c r="A9" s="51" t="s">
        <v>83</v>
      </c>
      <c r="B9" s="80"/>
      <c r="C9" s="24" t="s">
        <v>16</v>
      </c>
      <c r="D9" s="4" t="s">
        <v>85</v>
      </c>
      <c r="E9" s="4" t="s">
        <v>89</v>
      </c>
      <c r="F9" s="4" t="s">
        <v>93</v>
      </c>
      <c r="H9" s="78" t="s">
        <v>77</v>
      </c>
      <c r="I9" s="61">
        <f>1/0.224</f>
        <v>4.464285714285714</v>
      </c>
      <c r="J9" s="61">
        <v>7</v>
      </c>
      <c r="K9" s="79">
        <v>0.224</v>
      </c>
    </row>
    <row r="10" spans="1:11" ht="15" customHeight="1">
      <c r="A10" s="52" t="s">
        <v>83</v>
      </c>
      <c r="B10" s="81"/>
      <c r="C10" s="15">
        <v>17.43</v>
      </c>
      <c r="D10" s="55">
        <v>0.11</v>
      </c>
      <c r="E10" s="53">
        <f>D6*D10</f>
        <v>0.66</v>
      </c>
      <c r="F10" s="15">
        <f>(C10*E10)/VLOOKUP(B6,H3:K12,2,FALSE)</f>
        <v>11.5038</v>
      </c>
      <c r="H10" s="49" t="s">
        <v>61</v>
      </c>
      <c r="I10" s="61">
        <f>1/0.208</f>
        <v>4.8076923076923075</v>
      </c>
      <c r="J10" s="61">
        <v>8</v>
      </c>
      <c r="K10" s="79">
        <v>0.208</v>
      </c>
    </row>
    <row r="11" spans="2:11" ht="12.75">
      <c r="B11" s="63"/>
      <c r="C11" s="63"/>
      <c r="D11" s="63"/>
      <c r="E11" s="63"/>
      <c r="F11" s="63"/>
      <c r="H11" s="49" t="s">
        <v>78</v>
      </c>
      <c r="I11" s="61">
        <f>1/0.196</f>
        <v>5.1020408163265305</v>
      </c>
      <c r="J11" s="61">
        <v>9</v>
      </c>
      <c r="K11" s="79">
        <v>0.196</v>
      </c>
    </row>
    <row r="12" spans="1:11" ht="13.5" thickBot="1">
      <c r="A12" s="8" t="s">
        <v>80</v>
      </c>
      <c r="B12" s="82"/>
      <c r="C12" s="6"/>
      <c r="D12" s="7"/>
      <c r="E12" s="7"/>
      <c r="F12" s="6"/>
      <c r="H12" s="50" t="s">
        <v>62</v>
      </c>
      <c r="I12" s="62">
        <f>1/0.186</f>
        <v>5.376344086021505</v>
      </c>
      <c r="J12" s="62">
        <v>10</v>
      </c>
      <c r="K12" s="83">
        <v>0.186</v>
      </c>
    </row>
    <row r="13" spans="1:6" ht="38.25">
      <c r="A13" s="13" t="s">
        <v>24</v>
      </c>
      <c r="B13" s="3" t="s">
        <v>14</v>
      </c>
      <c r="C13" s="4" t="s">
        <v>15</v>
      </c>
      <c r="D13" s="4" t="s">
        <v>94</v>
      </c>
      <c r="E13" s="13" t="s">
        <v>90</v>
      </c>
      <c r="F13" s="4" t="s">
        <v>91</v>
      </c>
    </row>
    <row r="14" spans="1:6" ht="12.75">
      <c r="A14" s="54" t="s">
        <v>84</v>
      </c>
      <c r="B14" s="9">
        <v>0</v>
      </c>
      <c r="C14" s="122">
        <v>0</v>
      </c>
      <c r="D14" s="118">
        <f>IF(C14&gt;0,D6,0)</f>
        <v>0</v>
      </c>
      <c r="E14" s="121">
        <f>C14*D14</f>
        <v>0</v>
      </c>
      <c r="F14" s="121">
        <f>E14</f>
        <v>0</v>
      </c>
    </row>
    <row r="15" spans="1:6" ht="12.75">
      <c r="A15" s="54" t="s">
        <v>50</v>
      </c>
      <c r="B15" s="84">
        <v>2.5</v>
      </c>
      <c r="C15" s="123"/>
      <c r="D15" s="119"/>
      <c r="E15" s="121"/>
      <c r="F15" s="121"/>
    </row>
    <row r="16" spans="2:6" ht="12.75">
      <c r="B16" s="63"/>
      <c r="C16" s="63"/>
      <c r="D16" s="63"/>
      <c r="E16" s="63"/>
      <c r="F16" s="63"/>
    </row>
    <row r="17" spans="1:6" ht="12.75">
      <c r="A17" s="5" t="s">
        <v>105</v>
      </c>
      <c r="B17" s="5"/>
      <c r="C17" s="5"/>
      <c r="D17" s="5"/>
      <c r="E17" s="63"/>
      <c r="F17" s="63"/>
    </row>
    <row r="18" spans="1:6" ht="12.75">
      <c r="A18" s="91" t="s">
        <v>0</v>
      </c>
      <c r="B18" s="92" t="s">
        <v>16</v>
      </c>
      <c r="C18" s="91" t="s">
        <v>87</v>
      </c>
      <c r="D18" s="91" t="s">
        <v>100</v>
      </c>
      <c r="E18" s="63"/>
      <c r="F18" s="63"/>
    </row>
    <row r="19" spans="1:6" ht="12.75">
      <c r="A19" s="54" t="s">
        <v>101</v>
      </c>
      <c r="B19" s="9">
        <v>18.64</v>
      </c>
      <c r="C19" s="95">
        <v>0</v>
      </c>
      <c r="D19" s="9">
        <f>B19*C19</f>
        <v>0</v>
      </c>
      <c r="E19" s="63"/>
      <c r="F19" s="63"/>
    </row>
    <row r="20" spans="1:6" ht="12.75">
      <c r="A20" s="90"/>
      <c r="B20" s="90"/>
      <c r="C20" s="93"/>
      <c r="D20" s="90"/>
      <c r="E20" s="63"/>
      <c r="F20" s="63"/>
    </row>
    <row r="21" spans="1:6" ht="12.75">
      <c r="A21" s="5" t="s">
        <v>106</v>
      </c>
      <c r="B21" s="5"/>
      <c r="C21" s="5"/>
      <c r="D21" s="5"/>
      <c r="E21" s="63"/>
      <c r="F21" s="63"/>
    </row>
    <row r="22" spans="1:6" ht="12.75">
      <c r="A22" s="91" t="s">
        <v>0</v>
      </c>
      <c r="B22" s="92" t="s">
        <v>16</v>
      </c>
      <c r="C22" s="91" t="s">
        <v>87</v>
      </c>
      <c r="D22" s="91" t="s">
        <v>100</v>
      </c>
      <c r="E22" s="63"/>
      <c r="F22" s="63"/>
    </row>
    <row r="23" spans="1:6" ht="12.75">
      <c r="A23" s="54" t="s">
        <v>99</v>
      </c>
      <c r="B23" s="9">
        <v>30.82</v>
      </c>
      <c r="C23" s="95">
        <v>0</v>
      </c>
      <c r="D23" s="9">
        <f>B23*C23</f>
        <v>0</v>
      </c>
      <c r="E23" s="63"/>
      <c r="F23" s="63"/>
    </row>
    <row r="24" spans="2:6" ht="12.75">
      <c r="B24" s="63"/>
      <c r="C24" s="63"/>
      <c r="D24" s="63"/>
      <c r="E24" s="63"/>
      <c r="F24" s="63"/>
    </row>
    <row r="25" spans="1:6" ht="13.5" customHeight="1">
      <c r="A25" s="5" t="s">
        <v>107</v>
      </c>
      <c r="B25" s="63"/>
      <c r="C25" s="63"/>
      <c r="D25" s="63"/>
      <c r="E25" s="63"/>
      <c r="F25" s="63"/>
    </row>
    <row r="26" spans="1:6" ht="12.75">
      <c r="A26" s="51" t="s">
        <v>70</v>
      </c>
      <c r="B26" s="80"/>
      <c r="C26" s="80"/>
      <c r="D26" s="85" t="s">
        <v>17</v>
      </c>
      <c r="E26" s="63"/>
      <c r="F26" s="63"/>
    </row>
    <row r="27" spans="1:6" ht="12.75">
      <c r="A27" s="124" t="s">
        <v>30</v>
      </c>
      <c r="B27" s="125"/>
      <c r="C27" s="86">
        <v>0.0871</v>
      </c>
      <c r="D27" s="9">
        <f>(F6+F10+F14+D23+D19)*C27</f>
        <v>7.96823898</v>
      </c>
      <c r="E27" s="63"/>
      <c r="F27" s="63"/>
    </row>
    <row r="28" spans="2:6" ht="12.75">
      <c r="B28" s="63"/>
      <c r="C28" s="63"/>
      <c r="D28" s="63"/>
      <c r="E28" s="63"/>
      <c r="F28" s="63"/>
    </row>
    <row r="29" spans="1:6" ht="12.75">
      <c r="A29" s="5" t="s">
        <v>108</v>
      </c>
      <c r="B29" s="63"/>
      <c r="C29" s="63"/>
      <c r="D29" s="63"/>
      <c r="E29" s="63"/>
      <c r="F29" s="63"/>
    </row>
    <row r="30" spans="1:6" ht="12.75">
      <c r="A30" s="126" t="s">
        <v>25</v>
      </c>
      <c r="B30" s="127"/>
      <c r="C30" s="87">
        <f>F6+F10+F14+D23+D19+D27</f>
        <v>99.45203898</v>
      </c>
      <c r="D30" s="63"/>
      <c r="E30" s="63"/>
      <c r="F30" s="63"/>
    </row>
    <row r="31" spans="2:6" ht="12.75">
      <c r="B31" s="63"/>
      <c r="C31" s="63"/>
      <c r="D31" s="63"/>
      <c r="E31" s="63"/>
      <c r="F31" s="63"/>
    </row>
    <row r="32" spans="2:6" ht="12.75">
      <c r="B32" s="63"/>
      <c r="C32" s="63"/>
      <c r="D32" s="63"/>
      <c r="E32" s="63"/>
      <c r="F32" s="63"/>
    </row>
    <row r="40" ht="12.75">
      <c r="B40" s="120"/>
    </row>
    <row r="41" ht="19.5" customHeight="1">
      <c r="B41" s="120"/>
    </row>
    <row r="42" ht="12.75">
      <c r="B42" s="120"/>
    </row>
  </sheetData>
  <sheetProtection password="D3F7" sheet="1"/>
  <mergeCells count="7">
    <mergeCell ref="D14:D15"/>
    <mergeCell ref="B40:B42"/>
    <mergeCell ref="E14:E15"/>
    <mergeCell ref="F14:F15"/>
    <mergeCell ref="C14:C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C15">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Enter RN Hours per Day" sqref="C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Use CTRL plus arrow keys to move to edge of tables.  Use TAB to move to data entry fields" sqref="A1:B1"/>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24" sqref="B24"/>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28" t="s">
        <v>41</v>
      </c>
      <c r="B4" s="129"/>
      <c r="C4" s="130"/>
      <c r="D4" s="29"/>
      <c r="E4" s="29"/>
    </row>
    <row r="5" spans="1:5" ht="27.75" customHeight="1">
      <c r="A5" s="133" t="s">
        <v>103</v>
      </c>
      <c r="B5" s="134"/>
      <c r="C5" s="135"/>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1" t="s">
        <v>64</v>
      </c>
      <c r="B9" s="132"/>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1" t="s">
        <v>43</v>
      </c>
      <c r="B4" s="142"/>
      <c r="C4" s="20" t="s">
        <v>20</v>
      </c>
      <c r="D4" s="29"/>
      <c r="E4" s="29"/>
    </row>
    <row r="5" spans="1:5" ht="12.75">
      <c r="A5" s="136" t="s">
        <v>28</v>
      </c>
      <c r="B5" s="137"/>
      <c r="C5" s="138">
        <v>0.1156</v>
      </c>
      <c r="D5" s="29"/>
      <c r="E5" s="29"/>
    </row>
    <row r="6" spans="1:5" ht="12.75">
      <c r="A6" s="10"/>
      <c r="B6" s="143" t="s">
        <v>29</v>
      </c>
      <c r="C6" s="139"/>
      <c r="D6" s="29"/>
      <c r="E6" s="29"/>
    </row>
    <row r="7" spans="1:5" ht="12.75">
      <c r="A7" s="11"/>
      <c r="B7" s="144"/>
      <c r="C7" s="140"/>
      <c r="D7" s="29"/>
      <c r="E7" s="29"/>
    </row>
    <row r="8" spans="1:5" ht="12.75">
      <c r="A8" s="136" t="s">
        <v>27</v>
      </c>
      <c r="B8" s="137"/>
      <c r="C8" s="138">
        <v>0.1204</v>
      </c>
      <c r="D8" s="29"/>
      <c r="E8" s="29"/>
    </row>
    <row r="9" spans="1:5" ht="12.75">
      <c r="A9" s="10"/>
      <c r="B9" s="2" t="s">
        <v>2</v>
      </c>
      <c r="C9" s="139"/>
      <c r="D9" s="29"/>
      <c r="E9" s="29"/>
    </row>
    <row r="10" spans="1:5" ht="12.75">
      <c r="A10" s="10"/>
      <c r="B10" s="2" t="s">
        <v>69</v>
      </c>
      <c r="C10" s="139"/>
      <c r="D10" s="29"/>
      <c r="E10" s="29"/>
    </row>
    <row r="11" spans="1:5" ht="12.75">
      <c r="A11" s="10"/>
      <c r="B11" s="2" t="s">
        <v>3</v>
      </c>
      <c r="C11" s="139"/>
      <c r="D11" s="29"/>
      <c r="E11" s="29"/>
    </row>
    <row r="12" spans="1:5" ht="12.75">
      <c r="A12" s="10"/>
      <c r="B12" s="2" t="s">
        <v>4</v>
      </c>
      <c r="C12" s="139"/>
      <c r="D12" s="29"/>
      <c r="E12" s="29"/>
    </row>
    <row r="13" spans="1:5" ht="12.75">
      <c r="A13" s="10"/>
      <c r="B13" s="2" t="s">
        <v>6</v>
      </c>
      <c r="C13" s="139"/>
      <c r="D13" s="29"/>
      <c r="E13" s="29"/>
    </row>
    <row r="14" spans="1:5" ht="12.75">
      <c r="A14" s="10"/>
      <c r="B14" s="2" t="s">
        <v>5</v>
      </c>
      <c r="C14" s="139"/>
      <c r="D14" s="29"/>
      <c r="E14" s="29"/>
    </row>
    <row r="15" spans="1:5" ht="12.75">
      <c r="A15" s="10"/>
      <c r="B15" s="2" t="s">
        <v>7</v>
      </c>
      <c r="C15" s="139"/>
      <c r="D15" s="29"/>
      <c r="E15" s="29"/>
    </row>
    <row r="16" spans="1:5" ht="12.75">
      <c r="A16" s="10"/>
      <c r="B16" s="2" t="s">
        <v>8</v>
      </c>
      <c r="C16" s="139"/>
      <c r="D16" s="29"/>
      <c r="E16" s="29"/>
    </row>
    <row r="17" spans="1:5" ht="12.75">
      <c r="A17" s="10"/>
      <c r="B17" s="2" t="s">
        <v>26</v>
      </c>
      <c r="C17" s="139"/>
      <c r="D17" s="29"/>
      <c r="E17" s="29"/>
    </row>
    <row r="18" spans="1:5" ht="11.25" customHeight="1">
      <c r="A18" s="11"/>
      <c r="B18" s="12"/>
      <c r="C18" s="140"/>
      <c r="D18" s="29"/>
      <c r="E18" s="29"/>
    </row>
    <row r="19" spans="1:5" ht="12.75">
      <c r="A19" s="131" t="s">
        <v>81</v>
      </c>
      <c r="B19" s="132"/>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A1" sqref="A1"/>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1" t="s">
        <v>19</v>
      </c>
      <c r="B4" s="142"/>
      <c r="C4" s="20" t="s">
        <v>37</v>
      </c>
      <c r="D4" s="29"/>
      <c r="E4" s="29"/>
    </row>
    <row r="5" spans="1:5" ht="126.75" customHeight="1">
      <c r="A5" s="147" t="s">
        <v>104</v>
      </c>
      <c r="B5" s="146"/>
      <c r="C5" s="43">
        <v>0.1</v>
      </c>
      <c r="D5" s="29"/>
      <c r="E5" s="29"/>
    </row>
    <row r="6" spans="1:5" ht="12.75">
      <c r="A6" s="29"/>
      <c r="B6" s="29"/>
      <c r="C6" s="29"/>
      <c r="D6" s="29"/>
      <c r="E6" s="29"/>
    </row>
    <row r="7" spans="1:5" ht="12.75">
      <c r="A7" s="5" t="s">
        <v>71</v>
      </c>
      <c r="C7" s="29"/>
      <c r="D7" s="29"/>
      <c r="E7" s="29"/>
    </row>
    <row r="8" spans="1:5" ht="12.75">
      <c r="A8" s="141" t="s">
        <v>52</v>
      </c>
      <c r="B8" s="142"/>
      <c r="C8" s="20" t="s">
        <v>51</v>
      </c>
      <c r="D8" s="29"/>
      <c r="E8" s="29"/>
    </row>
    <row r="9" spans="1:5" ht="12.75">
      <c r="A9" s="145" t="s">
        <v>53</v>
      </c>
      <c r="B9" s="146"/>
      <c r="C9" s="43">
        <f>C5</f>
        <v>0.1</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16" sqref="D1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9" t="s">
        <v>95</v>
      </c>
      <c r="C4" s="59" t="s">
        <v>96</v>
      </c>
      <c r="D4" s="29"/>
      <c r="E4" s="29"/>
      <c r="F4" s="29"/>
    </row>
    <row r="5" spans="1:6" ht="12.75">
      <c r="A5" s="26" t="str">
        <f>'Direct Staffing'!B6</f>
        <v>1:1</v>
      </c>
      <c r="B5" s="27">
        <f>19.3/5</f>
        <v>3.8600000000000003</v>
      </c>
      <c r="C5" s="28">
        <f>((1+1/(VLOOKUP(A5,'Direct Staffing'!H3:K12,2,FALSE)))*B5)</f>
        <v>7.720000000000001</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I10" sqref="I10"/>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4" t="s">
        <v>73</v>
      </c>
      <c r="B3" s="94"/>
      <c r="C3" s="94"/>
      <c r="D3" s="94"/>
      <c r="E3" s="94"/>
      <c r="F3" s="94"/>
      <c r="G3" s="29"/>
    </row>
    <row r="4" spans="1:7" ht="12.75">
      <c r="A4" s="152" t="s">
        <v>10</v>
      </c>
      <c r="B4" s="152"/>
      <c r="C4" s="152"/>
      <c r="D4" s="152"/>
      <c r="E4" s="21" t="s">
        <v>22</v>
      </c>
      <c r="F4" s="29"/>
      <c r="G4" s="29"/>
    </row>
    <row r="5" spans="1:7" ht="12" customHeight="1">
      <c r="A5" s="153" t="s">
        <v>67</v>
      </c>
      <c r="B5" s="153"/>
      <c r="C5" s="153"/>
      <c r="D5" s="153"/>
      <c r="E5" s="44">
        <v>0.1325</v>
      </c>
      <c r="F5" s="29"/>
      <c r="G5" s="29"/>
    </row>
    <row r="6" spans="1:7" ht="12.75">
      <c r="A6" s="153" t="s">
        <v>68</v>
      </c>
      <c r="B6" s="153"/>
      <c r="C6" s="153"/>
      <c r="D6" s="153"/>
      <c r="E6" s="44">
        <v>0.018</v>
      </c>
      <c r="F6" s="29"/>
      <c r="G6" s="29"/>
    </row>
    <row r="7" spans="1:7" ht="12.75">
      <c r="A7" s="148" t="s">
        <v>74</v>
      </c>
      <c r="B7" s="149"/>
      <c r="C7" s="149"/>
      <c r="D7" s="150"/>
      <c r="E7" s="44">
        <v>0.039</v>
      </c>
      <c r="F7" s="29"/>
      <c r="G7" s="29"/>
    </row>
    <row r="8" spans="1:7" ht="12.75">
      <c r="A8" s="151" t="s">
        <v>75</v>
      </c>
      <c r="B8" s="151"/>
      <c r="C8" s="151"/>
      <c r="D8" s="151"/>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E106" sqref="E10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8" bestFit="1" customWidth="1"/>
  </cols>
  <sheetData>
    <row r="3" spans="1:4" ht="12.75">
      <c r="A3" s="5" t="s">
        <v>130</v>
      </c>
      <c r="B3" s="63"/>
      <c r="C3" s="63"/>
      <c r="D3" s="63"/>
    </row>
    <row r="4" spans="1:4" ht="12.75">
      <c r="A4" s="51" t="s">
        <v>131</v>
      </c>
      <c r="B4" s="154" t="s">
        <v>132</v>
      </c>
      <c r="C4" s="155"/>
      <c r="D4" s="156"/>
    </row>
    <row r="5" spans="1:4" ht="12.75">
      <c r="A5" s="51" t="s">
        <v>133</v>
      </c>
      <c r="B5" s="157" t="str">
        <f>INDEX($C$10:$C$97,MATCH(B4:D4,B10:B97,0))</f>
        <v>Unspecified Region</v>
      </c>
      <c r="C5" s="158"/>
      <c r="D5" s="159"/>
    </row>
    <row r="7" spans="1:2" ht="12.75" hidden="1">
      <c r="A7" t="s">
        <v>134</v>
      </c>
      <c r="B7" t="str">
        <f>INDEX($D$10:$D$97,MATCH(B4:D4,B10:B97,0))</f>
        <v>-</v>
      </c>
    </row>
    <row r="8" ht="12.75" hidden="1"/>
    <row r="9" spans="2:6" ht="15" hidden="1">
      <c r="B9" s="99" t="s">
        <v>135</v>
      </c>
      <c r="C9" s="99" t="s">
        <v>136</v>
      </c>
      <c r="D9" s="100" t="s">
        <v>134</v>
      </c>
      <c r="F9"/>
    </row>
    <row r="10" spans="2:6" ht="15" hidden="1">
      <c r="B10" s="101" t="s">
        <v>132</v>
      </c>
      <c r="C10" s="101" t="s">
        <v>137</v>
      </c>
      <c r="D10" s="102" t="s">
        <v>138</v>
      </c>
      <c r="F10"/>
    </row>
    <row r="11" spans="2:6" ht="15" hidden="1">
      <c r="B11" s="103" t="s">
        <v>139</v>
      </c>
      <c r="C11" s="103" t="s">
        <v>140</v>
      </c>
      <c r="D11" s="104">
        <v>1.001</v>
      </c>
      <c r="F11"/>
    </row>
    <row r="12" spans="2:6" ht="15" hidden="1">
      <c r="B12" s="103" t="s">
        <v>141</v>
      </c>
      <c r="C12" s="103" t="s">
        <v>142</v>
      </c>
      <c r="D12" s="104">
        <v>1.023</v>
      </c>
      <c r="F12"/>
    </row>
    <row r="13" spans="2:6" ht="15" hidden="1">
      <c r="B13" s="103" t="s">
        <v>143</v>
      </c>
      <c r="C13" s="103" t="s">
        <v>144</v>
      </c>
      <c r="D13" s="104">
        <v>0.947</v>
      </c>
      <c r="F13"/>
    </row>
    <row r="14" spans="2:6" ht="15" hidden="1">
      <c r="B14" s="103" t="s">
        <v>145</v>
      </c>
      <c r="C14" s="103" t="s">
        <v>144</v>
      </c>
      <c r="D14" s="104">
        <v>0.947</v>
      </c>
      <c r="F14"/>
    </row>
    <row r="15" spans="2:6" ht="15" hidden="1">
      <c r="B15" s="103" t="s">
        <v>146</v>
      </c>
      <c r="C15" s="103" t="s">
        <v>147</v>
      </c>
      <c r="D15" s="104">
        <v>0.961</v>
      </c>
      <c r="F15"/>
    </row>
    <row r="16" spans="2:6" ht="15" hidden="1">
      <c r="B16" s="103" t="s">
        <v>148</v>
      </c>
      <c r="C16" s="105" t="s">
        <v>149</v>
      </c>
      <c r="D16" s="104">
        <v>0.963</v>
      </c>
      <c r="F16"/>
    </row>
    <row r="17" spans="2:6" ht="15" hidden="1">
      <c r="B17" s="103" t="s">
        <v>150</v>
      </c>
      <c r="C17" s="103" t="s">
        <v>151</v>
      </c>
      <c r="D17" s="104">
        <v>1.063</v>
      </c>
      <c r="F17"/>
    </row>
    <row r="18" spans="2:6" ht="15" hidden="1">
      <c r="B18" s="103" t="s">
        <v>152</v>
      </c>
      <c r="C18" s="105" t="s">
        <v>153</v>
      </c>
      <c r="D18" s="104">
        <v>0.959</v>
      </c>
      <c r="F18"/>
    </row>
    <row r="19" spans="2:6" ht="15" hidden="1">
      <c r="B19" s="103" t="s">
        <v>154</v>
      </c>
      <c r="C19" s="105" t="s">
        <v>155</v>
      </c>
      <c r="D19" s="104">
        <v>0.966</v>
      </c>
      <c r="F19"/>
    </row>
    <row r="20" spans="2:6" ht="15" hidden="1">
      <c r="B20" s="103" t="s">
        <v>156</v>
      </c>
      <c r="C20" s="103" t="s">
        <v>142</v>
      </c>
      <c r="D20" s="104">
        <v>1.023</v>
      </c>
      <c r="F20"/>
    </row>
    <row r="21" spans="2:6" ht="15" hidden="1">
      <c r="B21" s="103" t="s">
        <v>157</v>
      </c>
      <c r="C21" s="103" t="s">
        <v>144</v>
      </c>
      <c r="D21" s="104">
        <v>0.947</v>
      </c>
      <c r="F21"/>
    </row>
    <row r="22" spans="2:6" ht="15" hidden="1">
      <c r="B22" s="103" t="s">
        <v>158</v>
      </c>
      <c r="C22" s="105" t="s">
        <v>149</v>
      </c>
      <c r="D22" s="104">
        <v>0.963</v>
      </c>
      <c r="F22"/>
    </row>
    <row r="23" spans="2:6" ht="15" hidden="1">
      <c r="B23" s="103" t="s">
        <v>159</v>
      </c>
      <c r="C23" s="105" t="s">
        <v>142</v>
      </c>
      <c r="D23" s="104">
        <v>1.023</v>
      </c>
      <c r="F23"/>
    </row>
    <row r="24" spans="2:6" ht="15" hidden="1">
      <c r="B24" s="103" t="s">
        <v>160</v>
      </c>
      <c r="C24" s="105" t="s">
        <v>161</v>
      </c>
      <c r="D24" s="104">
        <v>1.001</v>
      </c>
      <c r="F24"/>
    </row>
    <row r="25" spans="2:6" ht="15" hidden="1">
      <c r="B25" s="103" t="s">
        <v>162</v>
      </c>
      <c r="C25" s="103" t="s">
        <v>144</v>
      </c>
      <c r="D25" s="104">
        <v>0.947</v>
      </c>
      <c r="F25"/>
    </row>
    <row r="26" spans="2:6" ht="15" hidden="1">
      <c r="B26" s="103" t="s">
        <v>163</v>
      </c>
      <c r="C26" s="105" t="s">
        <v>140</v>
      </c>
      <c r="D26" s="104">
        <v>1.001</v>
      </c>
      <c r="F26"/>
    </row>
    <row r="27" spans="2:6" ht="15" hidden="1">
      <c r="B27" s="103" t="s">
        <v>164</v>
      </c>
      <c r="C27" s="105" t="s">
        <v>149</v>
      </c>
      <c r="D27" s="104">
        <v>0.963</v>
      </c>
      <c r="F27"/>
    </row>
    <row r="28" spans="2:6" ht="15" hidden="1">
      <c r="B28" s="103" t="s">
        <v>165</v>
      </c>
      <c r="C28" s="103" t="s">
        <v>144</v>
      </c>
      <c r="D28" s="104">
        <v>0.947</v>
      </c>
      <c r="F28"/>
    </row>
    <row r="29" spans="2:6" ht="15" hidden="1">
      <c r="B29" s="103" t="s">
        <v>166</v>
      </c>
      <c r="C29" s="103" t="s">
        <v>142</v>
      </c>
      <c r="D29" s="104">
        <v>1.023</v>
      </c>
      <c r="F29"/>
    </row>
    <row r="30" spans="2:6" ht="15" hidden="1">
      <c r="B30" s="103" t="s">
        <v>167</v>
      </c>
      <c r="C30" s="105" t="s">
        <v>168</v>
      </c>
      <c r="D30" s="104">
        <v>0.988</v>
      </c>
      <c r="F30"/>
    </row>
    <row r="31" spans="2:6" ht="15" hidden="1">
      <c r="B31" s="103" t="s">
        <v>169</v>
      </c>
      <c r="C31" s="103" t="s">
        <v>144</v>
      </c>
      <c r="D31" s="104">
        <v>0.947</v>
      </c>
      <c r="F31"/>
    </row>
    <row r="32" spans="2:6" ht="15" hidden="1">
      <c r="B32" s="103" t="s">
        <v>170</v>
      </c>
      <c r="C32" s="105" t="s">
        <v>153</v>
      </c>
      <c r="D32" s="104">
        <v>0.959</v>
      </c>
      <c r="F32"/>
    </row>
    <row r="33" spans="2:6" ht="15" hidden="1">
      <c r="B33" s="103" t="s">
        <v>171</v>
      </c>
      <c r="C33" s="105" t="s">
        <v>153</v>
      </c>
      <c r="D33" s="104">
        <v>0.959</v>
      </c>
      <c r="F33"/>
    </row>
    <row r="34" spans="2:6" ht="15" hidden="1">
      <c r="B34" s="103" t="s">
        <v>172</v>
      </c>
      <c r="C34" s="105" t="s">
        <v>153</v>
      </c>
      <c r="D34" s="104">
        <v>0.959</v>
      </c>
      <c r="F34"/>
    </row>
    <row r="35" spans="2:6" ht="15" hidden="1">
      <c r="B35" s="103" t="s">
        <v>173</v>
      </c>
      <c r="C35" s="105" t="s">
        <v>153</v>
      </c>
      <c r="D35" s="104">
        <v>0.959</v>
      </c>
      <c r="F35"/>
    </row>
    <row r="36" spans="2:6" ht="15" hidden="1">
      <c r="B36" s="103" t="s">
        <v>174</v>
      </c>
      <c r="C36" s="103" t="s">
        <v>144</v>
      </c>
      <c r="D36" s="104">
        <v>0.947</v>
      </c>
      <c r="F36"/>
    </row>
    <row r="37" spans="2:6" ht="15" hidden="1">
      <c r="B37" s="103" t="s">
        <v>175</v>
      </c>
      <c r="C37" s="103" t="s">
        <v>142</v>
      </c>
      <c r="D37" s="104">
        <v>1.023</v>
      </c>
      <c r="F37"/>
    </row>
    <row r="38" spans="2:6" ht="15" hidden="1">
      <c r="B38" s="103" t="s">
        <v>176</v>
      </c>
      <c r="C38" s="105" t="s">
        <v>177</v>
      </c>
      <c r="D38" s="104">
        <v>1.049</v>
      </c>
      <c r="F38"/>
    </row>
    <row r="39" spans="2:6" ht="15" hidden="1">
      <c r="B39" s="103" t="s">
        <v>178</v>
      </c>
      <c r="C39" s="103" t="s">
        <v>144</v>
      </c>
      <c r="D39" s="104">
        <v>0.947</v>
      </c>
      <c r="F39"/>
    </row>
    <row r="40" spans="2:6" ht="15" hidden="1">
      <c r="B40" s="103" t="s">
        <v>179</v>
      </c>
      <c r="C40" s="105" t="s">
        <v>142</v>
      </c>
      <c r="D40" s="104">
        <v>1.023</v>
      </c>
      <c r="F40"/>
    </row>
    <row r="41" spans="2:6" ht="15" hidden="1">
      <c r="B41" s="103" t="s">
        <v>180</v>
      </c>
      <c r="C41" s="105" t="s">
        <v>140</v>
      </c>
      <c r="D41" s="104">
        <v>1.001</v>
      </c>
      <c r="F41"/>
    </row>
    <row r="42" spans="2:6" ht="15" hidden="1">
      <c r="B42" s="103" t="s">
        <v>181</v>
      </c>
      <c r="C42" s="105" t="s">
        <v>149</v>
      </c>
      <c r="D42" s="104">
        <v>0.963</v>
      </c>
      <c r="F42"/>
    </row>
    <row r="43" spans="2:6" ht="15" hidden="1">
      <c r="B43" s="103" t="s">
        <v>182</v>
      </c>
      <c r="C43" s="105" t="s">
        <v>140</v>
      </c>
      <c r="D43" s="104">
        <v>1.001</v>
      </c>
      <c r="F43"/>
    </row>
    <row r="44" spans="2:6" ht="15" hidden="1">
      <c r="B44" s="103" t="s">
        <v>183</v>
      </c>
      <c r="C44" s="105" t="s">
        <v>149</v>
      </c>
      <c r="D44" s="104">
        <v>0.963</v>
      </c>
      <c r="F44"/>
    </row>
    <row r="45" spans="2:6" ht="15" hidden="1">
      <c r="B45" s="103" t="s">
        <v>184</v>
      </c>
      <c r="C45" s="103" t="s">
        <v>144</v>
      </c>
      <c r="D45" s="104">
        <v>0.947</v>
      </c>
      <c r="F45"/>
    </row>
    <row r="46" spans="2:6" ht="15" hidden="1">
      <c r="B46" s="103" t="s">
        <v>185</v>
      </c>
      <c r="C46" s="105" t="s">
        <v>140</v>
      </c>
      <c r="D46" s="104">
        <v>1.001</v>
      </c>
      <c r="F46"/>
    </row>
    <row r="47" spans="2:6" ht="15" hidden="1">
      <c r="B47" s="103" t="s">
        <v>186</v>
      </c>
      <c r="C47" s="105" t="s">
        <v>149</v>
      </c>
      <c r="D47" s="104">
        <v>0.963</v>
      </c>
      <c r="F47"/>
    </row>
    <row r="48" spans="2:6" ht="15" hidden="1">
      <c r="B48" s="103" t="s">
        <v>187</v>
      </c>
      <c r="C48" s="105" t="s">
        <v>140</v>
      </c>
      <c r="D48" s="104">
        <v>1.001</v>
      </c>
      <c r="F48"/>
    </row>
    <row r="49" spans="2:6" ht="15" hidden="1">
      <c r="B49" s="103" t="s">
        <v>188</v>
      </c>
      <c r="C49" s="103" t="s">
        <v>144</v>
      </c>
      <c r="D49" s="104">
        <v>0.947</v>
      </c>
      <c r="F49"/>
    </row>
    <row r="50" spans="2:6" ht="15" hidden="1">
      <c r="B50" s="103" t="s">
        <v>189</v>
      </c>
      <c r="C50" s="105" t="s">
        <v>153</v>
      </c>
      <c r="D50" s="104">
        <v>0.959</v>
      </c>
      <c r="F50"/>
    </row>
    <row r="51" spans="2:6" ht="15" hidden="1">
      <c r="B51" s="103" t="s">
        <v>190</v>
      </c>
      <c r="C51" s="105" t="s">
        <v>149</v>
      </c>
      <c r="D51" s="104">
        <v>0.963</v>
      </c>
      <c r="F51"/>
    </row>
    <row r="52" spans="2:6" ht="15" hidden="1">
      <c r="B52" s="103" t="s">
        <v>191</v>
      </c>
      <c r="C52" s="105" t="s">
        <v>149</v>
      </c>
      <c r="D52" s="104">
        <v>0.963</v>
      </c>
      <c r="F52"/>
    </row>
    <row r="53" spans="2:6" ht="15" hidden="1">
      <c r="B53" s="103" t="s">
        <v>195</v>
      </c>
      <c r="C53" s="105" t="s">
        <v>149</v>
      </c>
      <c r="D53" s="104">
        <v>0.963</v>
      </c>
      <c r="F53"/>
    </row>
    <row r="54" spans="2:6" ht="15" hidden="1">
      <c r="B54" s="103" t="s">
        <v>192</v>
      </c>
      <c r="C54" s="103" t="s">
        <v>144</v>
      </c>
      <c r="D54" s="104">
        <v>0.947</v>
      </c>
      <c r="F54"/>
    </row>
    <row r="55" spans="2:6" ht="15" hidden="1">
      <c r="B55" s="103" t="s">
        <v>193</v>
      </c>
      <c r="C55" s="103" t="s">
        <v>144</v>
      </c>
      <c r="D55" s="104">
        <v>0.947</v>
      </c>
      <c r="F55"/>
    </row>
    <row r="56" spans="2:6" ht="15" hidden="1">
      <c r="B56" s="103" t="s">
        <v>194</v>
      </c>
      <c r="C56" s="105" t="s">
        <v>153</v>
      </c>
      <c r="D56" s="104">
        <v>0.959</v>
      </c>
      <c r="F56"/>
    </row>
    <row r="57" spans="2:6" ht="15" hidden="1">
      <c r="B57" s="103" t="s">
        <v>196</v>
      </c>
      <c r="C57" s="105" t="s">
        <v>149</v>
      </c>
      <c r="D57" s="104">
        <v>0.963</v>
      </c>
      <c r="F57"/>
    </row>
    <row r="58" spans="2:6" ht="15" hidden="1">
      <c r="B58" s="103" t="s">
        <v>197</v>
      </c>
      <c r="C58" s="105" t="s">
        <v>140</v>
      </c>
      <c r="D58" s="104">
        <v>1.001</v>
      </c>
      <c r="F58"/>
    </row>
    <row r="59" spans="2:6" ht="15" hidden="1">
      <c r="B59" s="103" t="s">
        <v>198</v>
      </c>
      <c r="C59" s="103" t="s">
        <v>144</v>
      </c>
      <c r="D59" s="104">
        <v>0.947</v>
      </c>
      <c r="F59"/>
    </row>
    <row r="60" spans="2:6" ht="15" hidden="1">
      <c r="B60" s="103" t="s">
        <v>199</v>
      </c>
      <c r="C60" s="105" t="s">
        <v>153</v>
      </c>
      <c r="D60" s="104">
        <v>0.959</v>
      </c>
      <c r="F60"/>
    </row>
    <row r="61" spans="2:6" ht="15" hidden="1">
      <c r="B61" s="103" t="s">
        <v>200</v>
      </c>
      <c r="C61" s="105" t="s">
        <v>149</v>
      </c>
      <c r="D61" s="104">
        <v>0.963</v>
      </c>
      <c r="F61"/>
    </row>
    <row r="62" spans="2:6" ht="15" hidden="1">
      <c r="B62" s="103" t="s">
        <v>201</v>
      </c>
      <c r="C62" s="105" t="s">
        <v>151</v>
      </c>
      <c r="D62" s="104">
        <v>1.063</v>
      </c>
      <c r="F62"/>
    </row>
    <row r="63" spans="2:6" ht="15" hidden="1">
      <c r="B63" s="103" t="s">
        <v>202</v>
      </c>
      <c r="C63" s="105" t="s">
        <v>149</v>
      </c>
      <c r="D63" s="104">
        <v>0.963</v>
      </c>
      <c r="F63"/>
    </row>
    <row r="64" spans="2:6" ht="15" hidden="1">
      <c r="B64" s="103" t="s">
        <v>203</v>
      </c>
      <c r="C64" s="103" t="s">
        <v>144</v>
      </c>
      <c r="D64" s="104">
        <v>0.947</v>
      </c>
      <c r="F64"/>
    </row>
    <row r="65" spans="2:6" ht="15" hidden="1">
      <c r="B65" s="103" t="s">
        <v>204</v>
      </c>
      <c r="C65" s="105" t="s">
        <v>168</v>
      </c>
      <c r="D65" s="104">
        <v>0.988</v>
      </c>
      <c r="F65"/>
    </row>
    <row r="66" spans="2:6" ht="15" hidden="1">
      <c r="B66" s="103" t="s">
        <v>205</v>
      </c>
      <c r="C66" s="103" t="s">
        <v>144</v>
      </c>
      <c r="D66" s="104">
        <v>0.947</v>
      </c>
      <c r="F66"/>
    </row>
    <row r="67" spans="2:6" ht="15" hidden="1">
      <c r="B67" s="103" t="s">
        <v>206</v>
      </c>
      <c r="C67" s="103" t="s">
        <v>144</v>
      </c>
      <c r="D67" s="104">
        <v>0.947</v>
      </c>
      <c r="F67"/>
    </row>
    <row r="68" spans="2:6" ht="15" hidden="1">
      <c r="B68" s="103" t="s">
        <v>207</v>
      </c>
      <c r="C68" s="105" t="s">
        <v>140</v>
      </c>
      <c r="D68" s="104">
        <v>1.001</v>
      </c>
      <c r="F68"/>
    </row>
    <row r="69" spans="2:6" ht="15" hidden="1">
      <c r="B69" s="103" t="s">
        <v>208</v>
      </c>
      <c r="C69" s="105" t="s">
        <v>149</v>
      </c>
      <c r="D69" s="104">
        <v>0.963</v>
      </c>
      <c r="F69"/>
    </row>
    <row r="70" spans="2:6" ht="15" hidden="1">
      <c r="B70" s="103" t="s">
        <v>209</v>
      </c>
      <c r="C70" s="105" t="s">
        <v>210</v>
      </c>
      <c r="D70" s="104">
        <v>0.963</v>
      </c>
      <c r="F70"/>
    </row>
    <row r="71" spans="2:6" ht="15" hidden="1">
      <c r="B71" s="103" t="s">
        <v>211</v>
      </c>
      <c r="C71" s="103" t="s">
        <v>144</v>
      </c>
      <c r="D71" s="104">
        <v>0.947</v>
      </c>
      <c r="F71"/>
    </row>
    <row r="72" spans="2:6" ht="15" hidden="1">
      <c r="B72" s="103" t="s">
        <v>212</v>
      </c>
      <c r="C72" s="103" t="s">
        <v>142</v>
      </c>
      <c r="D72" s="104">
        <v>1.023</v>
      </c>
      <c r="F72"/>
    </row>
    <row r="73" spans="2:6" ht="15" hidden="1">
      <c r="B73" s="103" t="s">
        <v>213</v>
      </c>
      <c r="C73" s="103" t="s">
        <v>144</v>
      </c>
      <c r="D73" s="104">
        <v>0.947</v>
      </c>
      <c r="F73"/>
    </row>
    <row r="74" spans="2:6" ht="15" hidden="1">
      <c r="B74" s="103" t="s">
        <v>214</v>
      </c>
      <c r="C74" s="105" t="s">
        <v>149</v>
      </c>
      <c r="D74" s="104">
        <v>0.963</v>
      </c>
      <c r="F74"/>
    </row>
    <row r="75" spans="2:6" ht="15" hidden="1">
      <c r="B75" s="103" t="s">
        <v>215</v>
      </c>
      <c r="C75" s="105" t="s">
        <v>149</v>
      </c>
      <c r="D75" s="104">
        <v>0.963</v>
      </c>
      <c r="F75"/>
    </row>
    <row r="76" spans="2:6" ht="15" hidden="1">
      <c r="B76" s="103" t="s">
        <v>216</v>
      </c>
      <c r="C76" s="105" t="s">
        <v>153</v>
      </c>
      <c r="D76" s="104">
        <v>0.959</v>
      </c>
      <c r="F76"/>
    </row>
    <row r="77" spans="2:6" ht="15" hidden="1">
      <c r="B77" s="103" t="s">
        <v>217</v>
      </c>
      <c r="C77" s="105" t="s">
        <v>149</v>
      </c>
      <c r="D77" s="104">
        <v>0.963</v>
      </c>
      <c r="F77"/>
    </row>
    <row r="78" spans="2:6" ht="15" hidden="1">
      <c r="B78" s="103" t="s">
        <v>218</v>
      </c>
      <c r="C78" s="103" t="s">
        <v>144</v>
      </c>
      <c r="D78" s="104">
        <v>0.947</v>
      </c>
      <c r="F78"/>
    </row>
    <row r="79" spans="2:6" ht="15" hidden="1">
      <c r="B79" s="103" t="s">
        <v>222</v>
      </c>
      <c r="C79" s="105" t="s">
        <v>155</v>
      </c>
      <c r="D79" s="104">
        <v>0.966</v>
      </c>
      <c r="F79"/>
    </row>
    <row r="80" spans="2:6" ht="15" hidden="1">
      <c r="B80" s="103" t="s">
        <v>219</v>
      </c>
      <c r="C80" s="103" t="s">
        <v>142</v>
      </c>
      <c r="D80" s="104">
        <v>1.023</v>
      </c>
      <c r="F80"/>
    </row>
    <row r="81" spans="2:6" ht="15" hidden="1">
      <c r="B81" s="103" t="s">
        <v>220</v>
      </c>
      <c r="C81" s="105" t="s">
        <v>142</v>
      </c>
      <c r="D81" s="104">
        <v>1.023</v>
      </c>
      <c r="F81"/>
    </row>
    <row r="82" spans="2:6" ht="15" hidden="1">
      <c r="B82" s="103" t="s">
        <v>221</v>
      </c>
      <c r="C82" s="105" t="s">
        <v>153</v>
      </c>
      <c r="D82" s="104">
        <v>0.959</v>
      </c>
      <c r="F82"/>
    </row>
    <row r="83" spans="2:6" ht="15" hidden="1">
      <c r="B83" s="103" t="s">
        <v>223</v>
      </c>
      <c r="C83" s="105" t="s">
        <v>147</v>
      </c>
      <c r="D83" s="104">
        <v>0.961</v>
      </c>
      <c r="F83"/>
    </row>
    <row r="84" spans="2:6" ht="15" hidden="1">
      <c r="B84" s="103" t="s">
        <v>224</v>
      </c>
      <c r="C84" s="105" t="s">
        <v>153</v>
      </c>
      <c r="D84" s="104">
        <v>0.959</v>
      </c>
      <c r="F84"/>
    </row>
    <row r="85" spans="2:6" ht="15" hidden="1">
      <c r="B85" s="103" t="s">
        <v>225</v>
      </c>
      <c r="C85" s="103" t="s">
        <v>144</v>
      </c>
      <c r="D85" s="104">
        <v>0.947</v>
      </c>
      <c r="F85"/>
    </row>
    <row r="86" spans="2:6" ht="15" hidden="1">
      <c r="B86" s="103" t="s">
        <v>226</v>
      </c>
      <c r="C86" s="105" t="s">
        <v>149</v>
      </c>
      <c r="D86" s="104">
        <v>0.963</v>
      </c>
      <c r="F86"/>
    </row>
    <row r="87" spans="2:6" ht="15" hidden="1">
      <c r="B87" s="103" t="s">
        <v>227</v>
      </c>
      <c r="C87" s="103" t="s">
        <v>144</v>
      </c>
      <c r="D87" s="104">
        <v>0.947</v>
      </c>
      <c r="F87"/>
    </row>
    <row r="88" spans="2:6" ht="15" hidden="1">
      <c r="B88" s="103" t="s">
        <v>228</v>
      </c>
      <c r="C88" s="103" t="s">
        <v>144</v>
      </c>
      <c r="D88" s="104">
        <v>0.947</v>
      </c>
      <c r="F88"/>
    </row>
    <row r="89" spans="2:6" ht="15" hidden="1">
      <c r="B89" s="103" t="s">
        <v>229</v>
      </c>
      <c r="C89" s="105" t="s">
        <v>168</v>
      </c>
      <c r="D89" s="104">
        <v>0.988</v>
      </c>
      <c r="F89"/>
    </row>
    <row r="90" spans="2:6" ht="15" hidden="1">
      <c r="B90" s="103" t="s">
        <v>230</v>
      </c>
      <c r="C90" s="103" t="s">
        <v>144</v>
      </c>
      <c r="D90" s="104">
        <v>0.947</v>
      </c>
      <c r="F90"/>
    </row>
    <row r="91" spans="2:6" ht="15" hidden="1">
      <c r="B91" s="103" t="s">
        <v>231</v>
      </c>
      <c r="C91" s="105" t="s">
        <v>153</v>
      </c>
      <c r="D91" s="104">
        <v>0.959</v>
      </c>
      <c r="F91"/>
    </row>
    <row r="92" spans="2:6" ht="15" hidden="1">
      <c r="B92" s="103" t="s">
        <v>232</v>
      </c>
      <c r="C92" s="103" t="s">
        <v>142</v>
      </c>
      <c r="D92" s="104">
        <v>1.023</v>
      </c>
      <c r="F92"/>
    </row>
    <row r="93" spans="2:6" ht="15" hidden="1">
      <c r="B93" s="103" t="s">
        <v>233</v>
      </c>
      <c r="C93" s="105" t="s">
        <v>153</v>
      </c>
      <c r="D93" s="104">
        <v>0.959</v>
      </c>
      <c r="F93"/>
    </row>
    <row r="94" spans="2:6" ht="15" hidden="1">
      <c r="B94" s="103" t="s">
        <v>234</v>
      </c>
      <c r="C94" s="103" t="s">
        <v>144</v>
      </c>
      <c r="D94" s="104">
        <v>0.947</v>
      </c>
      <c r="F94"/>
    </row>
    <row r="95" spans="2:6" ht="15" hidden="1">
      <c r="B95" s="103" t="s">
        <v>235</v>
      </c>
      <c r="C95" s="105" t="s">
        <v>153</v>
      </c>
      <c r="D95" s="104">
        <v>0.959</v>
      </c>
      <c r="F95"/>
    </row>
    <row r="96" spans="2:6" ht="15" hidden="1">
      <c r="B96" s="103" t="s">
        <v>236</v>
      </c>
      <c r="C96" s="105" t="s">
        <v>142</v>
      </c>
      <c r="D96" s="104">
        <v>1.023</v>
      </c>
      <c r="F96"/>
    </row>
    <row r="97" spans="2:6" ht="15" hidden="1">
      <c r="B97" s="103" t="s">
        <v>237</v>
      </c>
      <c r="C97" s="105" t="s">
        <v>149</v>
      </c>
      <c r="D97" s="104">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48"/>
  <sheetViews>
    <sheetView zoomScale="125" zoomScaleNormal="125" zoomScalePageLayoutView="0" workbookViewId="0" topLeftCell="A1">
      <selection activeCell="F11" sqref="F11"/>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7" customWidth="1"/>
    <col min="6" max="6" width="11.28125" style="31" bestFit="1" customWidth="1"/>
    <col min="7" max="16384" width="9.140625" style="31" customWidth="1"/>
  </cols>
  <sheetData>
    <row r="1" spans="1:6" ht="15">
      <c r="A1" s="30" t="s">
        <v>102</v>
      </c>
      <c r="C1" s="29"/>
      <c r="D1" s="29"/>
      <c r="E1" s="116"/>
      <c r="F1" s="29"/>
    </row>
    <row r="2" spans="1:6" ht="12.75">
      <c r="A2" s="32"/>
      <c r="B2" s="32"/>
      <c r="C2" s="32"/>
      <c r="D2" s="32"/>
      <c r="E2" s="116"/>
      <c r="F2" s="29"/>
    </row>
    <row r="3" spans="1:6" ht="12.75">
      <c r="A3" s="33" t="s">
        <v>11</v>
      </c>
      <c r="B3" s="29"/>
      <c r="C3" s="29"/>
      <c r="D3" s="5" t="s">
        <v>79</v>
      </c>
      <c r="E3" s="116"/>
      <c r="F3" s="29"/>
    </row>
    <row r="4" spans="1:6" ht="12.75">
      <c r="A4" s="60" t="s">
        <v>97</v>
      </c>
      <c r="B4" s="35">
        <f>'Direct Staffing'!C30</f>
        <v>99.45203898</v>
      </c>
      <c r="D4" s="36">
        <f>B4</f>
        <v>99.45203898</v>
      </c>
      <c r="E4" s="116"/>
      <c r="F4" s="29"/>
    </row>
    <row r="5" spans="1:6" ht="12.75">
      <c r="A5" s="32"/>
      <c r="B5" s="32"/>
      <c r="C5" s="32"/>
      <c r="D5" s="32"/>
      <c r="E5" s="116"/>
      <c r="F5" s="29"/>
    </row>
    <row r="6" spans="1:6" ht="12.75">
      <c r="A6" s="33" t="s">
        <v>32</v>
      </c>
      <c r="B6" s="29"/>
      <c r="C6" s="29"/>
      <c r="D6" s="29"/>
      <c r="E6" s="116"/>
      <c r="F6" s="29"/>
    </row>
    <row r="7" spans="1:6" ht="12.75">
      <c r="A7" s="34" t="s">
        <v>65</v>
      </c>
      <c r="B7" s="45">
        <f>'Program Plan Support'!C9</f>
        <v>0.056</v>
      </c>
      <c r="D7" s="36">
        <f>B7*D4</f>
        <v>5.56931418288</v>
      </c>
      <c r="E7" s="116"/>
      <c r="F7" s="29"/>
    </row>
    <row r="8" spans="1:6" ht="12.75">
      <c r="A8" s="32"/>
      <c r="B8" s="32"/>
      <c r="C8" s="32"/>
      <c r="D8" s="32"/>
      <c r="E8" s="116"/>
      <c r="F8" s="29"/>
    </row>
    <row r="9" spans="1:6" ht="12.75">
      <c r="A9" s="33" t="s">
        <v>1</v>
      </c>
      <c r="B9" s="29"/>
      <c r="C9" s="29"/>
      <c r="D9" s="29"/>
      <c r="E9" s="116"/>
      <c r="F9" s="29"/>
    </row>
    <row r="10" spans="1:6" ht="12.75">
      <c r="A10" s="34" t="s">
        <v>9</v>
      </c>
      <c r="B10" s="46">
        <f>'Emp. Related Exp.'!C19</f>
        <v>0.236</v>
      </c>
      <c r="C10" s="36"/>
      <c r="D10" s="36">
        <f>B10*(D4+D7)</f>
        <v>24.785039346439678</v>
      </c>
      <c r="E10" s="116"/>
      <c r="F10" s="29"/>
    </row>
    <row r="11" spans="1:6" ht="16.5" customHeight="1">
      <c r="A11" s="32"/>
      <c r="B11" s="32"/>
      <c r="C11" s="32"/>
      <c r="D11" s="32"/>
      <c r="E11" s="116"/>
      <c r="F11" s="29"/>
    </row>
    <row r="12" spans="1:6" ht="12.75">
      <c r="A12" s="33" t="s">
        <v>35</v>
      </c>
      <c r="B12" s="29"/>
      <c r="C12" s="29"/>
      <c r="D12" s="29"/>
      <c r="E12" s="116"/>
      <c r="F12" s="29"/>
    </row>
    <row r="13" spans="1:6" ht="12.75">
      <c r="A13" s="37" t="s">
        <v>36</v>
      </c>
      <c r="B13" s="47">
        <f>'Client Programming &amp; Supports'!C9</f>
        <v>0.1</v>
      </c>
      <c r="D13" s="38">
        <f>(D4+D7+D10)*B13</f>
        <v>12.98063925093197</v>
      </c>
      <c r="E13" s="116"/>
      <c r="F13" s="29"/>
    </row>
    <row r="14" spans="1:6" ht="12.75">
      <c r="A14" s="32"/>
      <c r="B14" s="32"/>
      <c r="C14" s="32"/>
      <c r="D14" s="32"/>
      <c r="E14" s="116"/>
      <c r="F14" s="29"/>
    </row>
    <row r="15" spans="1:6" ht="12.75">
      <c r="A15" s="33" t="s">
        <v>48</v>
      </c>
      <c r="B15" s="29"/>
      <c r="C15" s="29"/>
      <c r="D15" s="29"/>
      <c r="E15" s="116"/>
      <c r="F15" s="29"/>
    </row>
    <row r="16" spans="1:6" ht="12.75">
      <c r="A16" s="37" t="s">
        <v>66</v>
      </c>
      <c r="B16" s="39">
        <f>'Program Facility'!C5</f>
        <v>7.720000000000001</v>
      </c>
      <c r="D16" s="38">
        <f>B16</f>
        <v>7.720000000000001</v>
      </c>
      <c r="E16" s="116"/>
      <c r="F16" s="29"/>
    </row>
    <row r="17" spans="1:6" ht="12.75">
      <c r="A17" s="32"/>
      <c r="B17" s="32"/>
      <c r="C17" s="32"/>
      <c r="D17" s="32"/>
      <c r="E17" s="116"/>
      <c r="F17" s="29"/>
    </row>
    <row r="18" spans="1:6" ht="12.75">
      <c r="A18" s="33" t="s">
        <v>13</v>
      </c>
      <c r="B18" s="29"/>
      <c r="C18" s="29"/>
      <c r="D18" s="29"/>
      <c r="E18" s="116"/>
      <c r="F18" s="29"/>
    </row>
    <row r="19" spans="1:6" ht="12.75">
      <c r="A19" s="34" t="s">
        <v>12</v>
      </c>
      <c r="B19" s="48">
        <f>'Program Related Expenses'!E8</f>
        <v>0.1895</v>
      </c>
      <c r="C19" s="36"/>
      <c r="D19" s="36">
        <f>E19-(D4+D7+D10+D13+D16)</f>
        <v>35.1894910778133</v>
      </c>
      <c r="E19" s="116">
        <f>(D4+D7+D10+D13+D16)/(1-B19)</f>
        <v>185.69652283806496</v>
      </c>
      <c r="F19" s="29"/>
    </row>
    <row r="20" spans="1:6" ht="12.75">
      <c r="A20" s="111"/>
      <c r="B20" s="112"/>
      <c r="C20" s="36"/>
      <c r="D20" s="36"/>
      <c r="E20" s="116"/>
      <c r="F20" s="29"/>
    </row>
    <row r="21" spans="1:6" ht="12.75">
      <c r="A21" s="33" t="s">
        <v>238</v>
      </c>
      <c r="B21" s="106"/>
      <c r="C21" s="107"/>
      <c r="D21" s="107"/>
      <c r="E21" s="116"/>
      <c r="F21" s="29"/>
    </row>
    <row r="22" spans="1:6" ht="12.75">
      <c r="A22" s="56" t="s">
        <v>239</v>
      </c>
      <c r="B22" s="108" t="str">
        <f>'Regional Variance Factor'!B7</f>
        <v>-</v>
      </c>
      <c r="C22" s="109"/>
      <c r="D22" s="110" t="str">
        <f>IF((B22&lt;&gt;"-"),((E19*B22)-E19),"Select County")</f>
        <v>Select County</v>
      </c>
      <c r="E22" s="116"/>
      <c r="F22" s="29"/>
    </row>
    <row r="23" spans="1:6" ht="12.75">
      <c r="A23" s="32"/>
      <c r="B23" s="32"/>
      <c r="C23" s="32"/>
      <c r="D23" s="32"/>
      <c r="E23" s="116"/>
      <c r="F23" s="29"/>
    </row>
    <row r="24" spans="1:6" ht="12.75">
      <c r="A24" s="40" t="s">
        <v>240</v>
      </c>
      <c r="B24" s="35" t="str">
        <f>D24</f>
        <v>Select County</v>
      </c>
      <c r="D24" s="38" t="str">
        <f>IF((B22&lt;&gt;"-"),E19+D22,"Select County")</f>
        <v>Select County</v>
      </c>
      <c r="E24" s="116"/>
      <c r="F24" s="29"/>
    </row>
    <row r="25" spans="1:6" ht="12.75">
      <c r="A25" s="32"/>
      <c r="B25" s="32"/>
      <c r="C25" s="32"/>
      <c r="D25" s="32"/>
      <c r="E25" s="116"/>
      <c r="F25" s="29"/>
    </row>
    <row r="26" spans="1:2" ht="12.75">
      <c r="A26" s="33" t="s">
        <v>86</v>
      </c>
      <c r="B26" s="113">
        <v>1</v>
      </c>
    </row>
    <row r="27" spans="1:2" ht="12.75">
      <c r="A27" s="56" t="s">
        <v>98</v>
      </c>
      <c r="B27" s="39" t="str">
        <f>IF((B22&lt;&gt;"-"),(100%-B26)*B24,"-")</f>
        <v>-</v>
      </c>
    </row>
    <row r="28" spans="1:2" ht="12.75">
      <c r="A28" s="114"/>
      <c r="B28" s="115"/>
    </row>
    <row r="29" ht="12.75">
      <c r="A29" s="33" t="s">
        <v>118</v>
      </c>
    </row>
    <row r="30" spans="1:2" ht="12.75">
      <c r="A30" s="56" t="s">
        <v>115</v>
      </c>
      <c r="B30" s="39" t="str">
        <f>IF((B22&lt;&gt;"-"),B24+B27,"-")</f>
        <v>-</v>
      </c>
    </row>
    <row r="32" spans="1:2" ht="12.75">
      <c r="A32" s="33" t="s">
        <v>114</v>
      </c>
      <c r="B32" s="106">
        <v>0.01</v>
      </c>
    </row>
    <row r="33" spans="1:2" ht="12.75">
      <c r="A33" s="56" t="s">
        <v>117</v>
      </c>
      <c r="B33" s="39" t="str">
        <f>IF((B22&lt;&gt;"-"),ROUND(B30*B32,2),"-")</f>
        <v>-</v>
      </c>
    </row>
    <row r="35" ht="12.75">
      <c r="A35" s="33" t="s">
        <v>120</v>
      </c>
    </row>
    <row r="36" spans="1:2" ht="12.75">
      <c r="A36" s="56" t="s">
        <v>116</v>
      </c>
      <c r="B36" s="39" t="str">
        <f>IF((B22&lt;&gt;"-"),B30+B33,"-")</f>
        <v>-</v>
      </c>
    </row>
    <row r="38" spans="1:2" ht="12.75">
      <c r="A38" s="33" t="s">
        <v>121</v>
      </c>
      <c r="B38" s="106">
        <v>0.05</v>
      </c>
    </row>
    <row r="39" spans="1:2" ht="12.75">
      <c r="A39" s="56" t="s">
        <v>117</v>
      </c>
      <c r="B39" s="39" t="str">
        <f>IF((B22&lt;&gt;"-"),(B36)*B38,"-")</f>
        <v>-</v>
      </c>
    </row>
    <row r="41" ht="12.75">
      <c r="A41" s="33" t="s">
        <v>122</v>
      </c>
    </row>
    <row r="42" spans="1:2" ht="12.75">
      <c r="A42" s="56" t="s">
        <v>116</v>
      </c>
      <c r="B42" s="39" t="str">
        <f>IF((B22&lt;&gt;"-"),B36+B39,"-")</f>
        <v>-</v>
      </c>
    </row>
    <row r="44" spans="1:2" ht="12.75">
      <c r="A44" s="33" t="s">
        <v>128</v>
      </c>
      <c r="B44" s="106">
        <v>0.01</v>
      </c>
    </row>
    <row r="45" spans="1:2" ht="12.75">
      <c r="A45" s="56" t="s">
        <v>117</v>
      </c>
      <c r="B45" s="39" t="str">
        <f>IF((B22&lt;&gt;"-"),(B42)*B44,"-")</f>
        <v>-</v>
      </c>
    </row>
    <row r="47" ht="12.75">
      <c r="A47" s="33" t="s">
        <v>129</v>
      </c>
    </row>
    <row r="48" spans="1:2" ht="12.75">
      <c r="A48" s="56" t="s">
        <v>116</v>
      </c>
      <c r="B48" s="39" t="str">
        <f>IF((B22&lt;&gt;"-"),B42+B45,"Select County")</f>
        <v>Select County</v>
      </c>
    </row>
  </sheetData>
  <sheetProtection password="D3F7" sheet="1"/>
  <dataValidations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0"/>
  <sheetViews>
    <sheetView zoomScalePageLayoutView="0" workbookViewId="0" topLeftCell="A1">
      <selection activeCell="B16" sqref="B16"/>
    </sheetView>
  </sheetViews>
  <sheetFormatPr defaultColWidth="9.140625" defaultRowHeight="12.75"/>
  <cols>
    <col min="2" max="2" width="50.57421875" style="0" customWidth="1"/>
  </cols>
  <sheetData>
    <row r="4" spans="1:2" ht="12.75">
      <c r="A4" t="s">
        <v>111</v>
      </c>
      <c r="B4" t="s">
        <v>112</v>
      </c>
    </row>
    <row r="5" spans="1:3" ht="12.75">
      <c r="A5" s="96">
        <v>41610</v>
      </c>
      <c r="B5" t="s">
        <v>109</v>
      </c>
      <c r="C5" t="s">
        <v>125</v>
      </c>
    </row>
    <row r="6" spans="1:3" ht="12.75">
      <c r="A6" s="96">
        <v>41684</v>
      </c>
      <c r="B6" t="s">
        <v>110</v>
      </c>
      <c r="C6" t="s">
        <v>125</v>
      </c>
    </row>
    <row r="7" spans="1:3" ht="12.75">
      <c r="A7" s="96">
        <v>41709</v>
      </c>
      <c r="B7" t="s">
        <v>113</v>
      </c>
      <c r="C7" t="s">
        <v>126</v>
      </c>
    </row>
    <row r="8" spans="1:3" ht="12.75">
      <c r="A8" s="96">
        <v>41808</v>
      </c>
      <c r="B8" t="s">
        <v>119</v>
      </c>
      <c r="C8" t="s">
        <v>127</v>
      </c>
    </row>
    <row r="9" spans="1:3" ht="12.75">
      <c r="A9" s="96">
        <v>42164</v>
      </c>
      <c r="B9" s="97" t="s">
        <v>123</v>
      </c>
      <c r="C9" t="s">
        <v>124</v>
      </c>
    </row>
    <row r="10" spans="1:2" ht="12.75">
      <c r="A10" s="96"/>
      <c r="B10"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2010-07-26T14:38:27Z</cp:lastPrinted>
  <dcterms:created xsi:type="dcterms:W3CDTF">2009-10-20T14:58:44Z</dcterms:created>
  <dcterms:modified xsi:type="dcterms:W3CDTF">2015-12-07T19:26:04Z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MnCHOICES and RMS R15.4</vt:lpwstr>
  </property>
  <property fmtid="{D5CDD505-2E9C-101B-9397-08002B2CF9AE}" pid="8" name="Sub category-req:">
    <vt:lpwstr>Frameworks</vt:lpwstr>
  </property>
</Properties>
</file>