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Family Basic Rate Totals" sheetId="7" r:id="rId7"/>
    <sheet name="Version" sheetId="8" state="hidden" r:id="rId8"/>
  </sheets>
  <definedNames>
    <definedName name="Budget_Neutrality">'Res Family Basic Rate Totals'!$A$26:$B$27</definedName>
    <definedName name="columntitleregion1.b30.g36.1">'Direct Staffing'!$A$49:$E$51</definedName>
    <definedName name="Customization">'Direct Staffing'!$A$48:$F$51</definedName>
    <definedName name="Individual_Remote">'Direct Staffing'!$A$40:$E$42</definedName>
    <definedName name="IndividualAmountForRemoteStaff">'Direct Staffing'!$A$28:$E$30</definedName>
    <definedName name="IndividualAmountForSharedStaff">'Direct Staffing'!$A$12:$E$14</definedName>
    <definedName name="IndividualOnsiteStaff">'Direct Staffing'!$A$32:$E$38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Staffing'!$A$61:$F$64</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Staffing'!$A$33:$E$38</definedName>
    <definedName name="TotalRemoteStaff">'Direct Staffing'!$A$70:$C$71</definedName>
    <definedName name="TotalStaffing">'Direct Staffing'!$A$67:$C$68</definedName>
    <definedName name="Transportation">'Transportation'!$A$4:$D$8</definedName>
  </definedNames>
  <calcPr fullCalcOnLoad="1" iterate="1" iterateCount="5" iterateDelta="0.0125"/>
</workbook>
</file>

<file path=xl/sharedStrings.xml><?xml version="1.0" encoding="utf-8"?>
<sst xmlns="http://schemas.openxmlformats.org/spreadsheetml/2006/main" count="399" uniqueCount="272">
  <si>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</si>
  <si>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</si>
  <si>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</si>
  <si>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</si>
  <si>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</si>
  <si>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</si>
  <si>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</si>
  <si>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</si>
  <si>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</si>
  <si>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</si>
  <si>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</si>
  <si>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</si>
  <si>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</si>
  <si>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</si>
  <si>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</si>
  <si>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</si>
  <si>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</si>
  <si>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</si>
  <si>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</si>
  <si>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</si>
  <si>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</si>
  <si>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</si>
  <si>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</si>
  <si>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</si>
  <si>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</si>
  <si>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</si>
  <si>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</si>
  <si>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</si>
  <si>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</si>
  <si>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</si>
  <si>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</si>
  <si>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</si>
  <si>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</si>
  <si>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</si>
  <si>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</si>
  <si>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</si>
  <si>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</si>
  <si>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</si>
  <si>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</si>
  <si>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</si>
  <si>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</si>
  <si>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</si>
  <si>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</si>
  <si>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</si>
  <si>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</si>
  <si>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</si>
  <si>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</si>
  <si>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</si>
  <si>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</si>
  <si>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</si>
  <si>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</si>
  <si>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</si>
  <si>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</si>
  <si>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</si>
  <si>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</si>
  <si>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</si>
  <si>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</si>
  <si>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</si>
  <si>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</si>
  <si>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</si>
  <si>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</si>
  <si>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</si>
  <si>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</si>
  <si>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</si>
  <si>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</si>
  <si>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</si>
  <si>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</si>
  <si>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</si>
  <si>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</si>
  <si>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</si>
  <si>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</si>
  <si>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</si>
  <si>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</si>
  <si>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</si>
  <si>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</si>
  <si>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</si>
  <si>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</si>
  <si>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</si>
  <si>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</si>
  <si>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</si>
  <si>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</si>
  <si>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</si>
  <si>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</si>
  <si>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</si>
  <si>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</si>
  <si>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</si>
  <si>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</si>
  <si>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</si>
  <si>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</si>
  <si>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</si>
  <si>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</si>
  <si>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</si>
  <si>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</si>
  <si>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</si>
  <si>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</si>
  <si>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</si>
  <si>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</si>
  <si>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</si>
  <si>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</si>
  <si>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</si>
  <si>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</si>
  <si>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</si>
  <si>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</si>
  <si>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</si>
  <si>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</si>
  <si>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</si>
  <si>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</si>
  <si>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</si>
  <si>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</si>
  <si>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</si>
  <si>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</si>
  <si>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</si>
  <si>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</si>
  <si>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</si>
  <si>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</si>
  <si>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</si>
  <si>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</si>
  <si>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</si>
  <si>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</si>
  <si>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</si>
  <si>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</si>
  <si>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</si>
  <si>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</si>
  <si>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</si>
  <si>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</si>
  <si>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</si>
  <si>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</si>
  <si>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</si>
  <si>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</si>
  <si>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</si>
  <si>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</si>
  <si>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</si>
  <si>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</si>
  <si>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</si>
  <si>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</si>
  <si>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</si>
  <si>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</si>
  <si>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</si>
  <si>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</si>
  <si>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</si>
  <si>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</si>
  <si>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</si>
  <si>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</si>
  <si>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</si>
  <si>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</si>
  <si>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</si>
  <si>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</si>
  <si>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</si>
  <si>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</si>
  <si>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</si>
  <si>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</si>
  <si>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</si>
  <si>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</si>
  <si>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</si>
  <si>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</si>
  <si>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</si>
  <si>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</si>
  <si>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</si>
  <si>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</si>
  <si>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</si>
  <si>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</si>
  <si>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</si>
  <si>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</si>
  <si>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</si>
  <si>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</si>
  <si>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</si>
  <si>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</si>
  <si>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</si>
  <si>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</si>
  <si>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</si>
  <si>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</si>
  <si>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</si>
  <si>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</si>
  <si>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</si>
  <si>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</si>
  <si>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</si>
  <si>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</si>
  <si>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</si>
  <si>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</si>
  <si>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</si>
  <si>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</si>
  <si>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</si>
  <si>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</si>
  <si>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</si>
  <si>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</si>
  <si>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</si>
  <si>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</si>
  <si>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</si>
  <si>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</si>
  <si>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</si>
  <si>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</si>
  <si>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</si>
  <si>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</si>
  <si>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</si>
  <si>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</si>
  <si>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</si>
  <si>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</si>
  <si>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</si>
  <si>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</si>
  <si>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</si>
  <si>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</si>
  <si>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</si>
  <si>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</si>
  <si>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</si>
  <si>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</si>
  <si>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</si>
  <si>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</si>
  <si>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</si>
  <si>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</si>
  <si>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</si>
  <si>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</si>
  <si>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</si>
  <si>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</si>
  <si>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</si>
  <si>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</si>
  <si>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</si>
  <si>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</si>
  <si>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</si>
  <si>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</si>
  <si>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</si>
  <si>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</si>
  <si>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</si>
  <si>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</si>
  <si>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</si>
  <si>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</si>
  <si>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</si>
  <si>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</si>
  <si>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</si>
  <si>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</si>
  <si>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</si>
  <si>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</si>
  <si>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</si>
  <si>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</si>
  <si>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</si>
  <si>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</si>
  <si>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</si>
  <si>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</si>
  <si>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</si>
  <si>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</si>
  <si>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</si>
  <si>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</si>
  <si>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</si>
  <si>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</si>
  <si>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</si>
  <si>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</si>
  <si>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</si>
  <si>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</si>
  <si>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</si>
  <si>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</si>
  <si>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</si>
  <si>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Daily Rate</t>
  </si>
  <si>
    <t>Remove COLA</t>
  </si>
  <si>
    <t>Version 9</t>
  </si>
  <si>
    <t>Version 10</t>
  </si>
  <si>
    <t>Incrase Asleep Wage and RN Wage, and Supevisor Wage, change to asleep overnight add-on</t>
  </si>
  <si>
    <t>Version 11</t>
  </si>
  <si>
    <t>Update minimum wage for Asleep, hidden BNF</t>
  </si>
  <si>
    <t>Version 12</t>
  </si>
  <si>
    <t>Added Competitive Workforce Factor</t>
  </si>
  <si>
    <t>Base hourly wage</t>
  </si>
  <si>
    <t>Competitive Workforce Factor (CWF)</t>
  </si>
  <si>
    <t>Total wage per hour of service</t>
  </si>
  <si>
    <t>Step 1. Determine wage for direct care worker</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</si>
  <si>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</si>
  <si>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</si>
  <si>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</si>
  <si>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</si>
  <si>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</si>
  <si>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Step 7. Enter number of individuals who recieve remote shared staff</t>
  </si>
  <si>
    <t>Step 10. Add hours for INDIVIDUAL REMOTE Hours</t>
  </si>
  <si>
    <t xml:space="preserve">Step 9. Add hours for INDIVIDUAL on-site asleep staff </t>
  </si>
  <si>
    <t xml:space="preserve">Step 8. Add hours for INDIVIDUAL on-site awake staff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</si>
</sst>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0.0"/>
    <numFmt numFmtId="174" formatCode="_(&quot;$&quot;* #,##0.0_);_(&quot;$&quot;* \(#,##0.0\);_(&quot;$&quot;* &quot;-&quot;??_);_(@_)"/>
  </numFmts>
  <fonts count="51">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style="thin">
        <color theme="0" tint="-0.4999699890613556"/>
      </left>
      <right style="thin">
        <color theme="0" tint="-0.4999699890613556"/>
      </right>
      <top style="thin">
        <color theme="0" tint="-0.4999699890613556"/>
      </top>
      <bottom/>
    </border>
    <border>
      <left/>
      <right/>
      <top style="thin"/>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3">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61"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61"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61"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61" applyNumberFormat="1" applyFont="1" applyFill="1" applyBorder="1" applyAlignment="1">
      <alignment/>
    </xf>
    <xf numFmtId="10" fontId="0" fillId="0" borderId="10" xfId="0" applyNumberFormat="1" applyFill="1" applyBorder="1" applyAlignment="1">
      <alignment/>
    </xf>
    <xf numFmtId="166" fontId="3" fillId="0" borderId="0" xfId="61"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61"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61"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61" applyNumberFormat="1" applyFill="1" applyBorder="1" applyAlignment="1" applyProtection="1">
      <alignment/>
      <protection/>
    </xf>
    <xf numFmtId="44" fontId="0" fillId="0" borderId="10" xfId="44" applyFill="1" applyBorder="1" applyAlignment="1" applyProtection="1">
      <alignment/>
      <protection/>
    </xf>
    <xf numFmtId="9" fontId="0" fillId="34" borderId="0" xfId="61" applyFont="1" applyFill="1" applyBorder="1" applyAlignment="1" applyProtection="1">
      <alignment horizontal="right"/>
      <protection/>
    </xf>
    <xf numFmtId="9" fontId="0" fillId="34" borderId="0" xfId="61"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6" fillId="37" borderId="19" xfId="0" applyFont="1" applyFill="1" applyBorder="1" applyAlignment="1">
      <alignment vertical="center"/>
    </xf>
    <xf numFmtId="0" fontId="46" fillId="37" borderId="19" xfId="0" applyFont="1" applyFill="1" applyBorder="1" applyAlignment="1">
      <alignment horizontal="left" vertical="center"/>
    </xf>
    <xf numFmtId="0" fontId="47" fillId="35" borderId="19" xfId="0" applyFont="1" applyFill="1" applyBorder="1" applyAlignment="1">
      <alignment vertical="center"/>
    </xf>
    <xf numFmtId="0" fontId="47" fillId="35" borderId="19" xfId="0" applyFont="1" applyFill="1" applyBorder="1" applyAlignment="1" quotePrefix="1">
      <alignment horizontal="left" vertical="center"/>
    </xf>
    <xf numFmtId="0" fontId="47"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61" applyNumberFormat="1" applyFont="1" applyFill="1" applyBorder="1" applyAlignment="1">
      <alignment vertical="top"/>
    </xf>
    <xf numFmtId="0" fontId="3" fillId="38" borderId="0" xfId="0" applyFont="1" applyFill="1" applyAlignment="1">
      <alignment/>
    </xf>
    <xf numFmtId="166" fontId="0" fillId="0" borderId="0" xfId="61" applyNumberFormat="1" applyFont="1" applyFill="1" applyAlignment="1" applyProtection="1">
      <alignment/>
      <protection/>
    </xf>
    <xf numFmtId="44" fontId="48"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61" applyNumberFormat="1" applyFont="1" applyFill="1" applyBorder="1" applyAlignment="1">
      <alignment/>
    </xf>
    <xf numFmtId="0" fontId="48" fillId="38" borderId="0" xfId="0" applyFont="1" applyFill="1" applyAlignment="1">
      <alignment/>
    </xf>
    <xf numFmtId="44" fontId="48" fillId="39" borderId="0" xfId="44" applyFont="1" applyFill="1" applyAlignment="1">
      <alignment/>
    </xf>
    <xf numFmtId="0" fontId="49"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44" fontId="0" fillId="0" borderId="0" xfId="44" applyFont="1"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48" fillId="0" borderId="17" xfId="0" applyFont="1" applyFill="1" applyBorder="1" applyAlignment="1" applyProtection="1">
      <alignment/>
      <protection/>
    </xf>
    <xf numFmtId="0" fontId="27" fillId="0" borderId="0" xfId="0" applyFont="1" applyAlignment="1">
      <alignment horizontal="center" wrapText="1"/>
    </xf>
    <xf numFmtId="44" fontId="27"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44" fontId="0" fillId="0" borderId="10" xfId="44" applyFont="1" applyFill="1" applyBorder="1" applyAlignment="1" applyProtection="1">
      <alignment/>
      <protection/>
    </xf>
    <xf numFmtId="8" fontId="0" fillId="0" borderId="10" xfId="44" applyNumberFormat="1" applyFont="1" applyFill="1" applyBorder="1" applyAlignment="1" applyProtection="1">
      <alignment horizontal="right" vertical="top"/>
      <protection/>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44" fontId="0" fillId="0" borderId="21" xfId="44" applyNumberFormat="1" applyFont="1" applyFill="1" applyBorder="1" applyAlignment="1">
      <alignment/>
    </xf>
    <xf numFmtId="0" fontId="47" fillId="0" borderId="22" xfId="0" applyFont="1" applyBorder="1" applyAlignment="1">
      <alignment vertical="center"/>
    </xf>
    <xf numFmtId="0" fontId="0" fillId="0" borderId="22" xfId="0" applyFont="1" applyBorder="1" applyAlignment="1">
      <alignment vertical="top"/>
    </xf>
    <xf numFmtId="168" fontId="0" fillId="0" borderId="22" xfId="0" applyNumberFormat="1" applyBorder="1" applyAlignment="1">
      <alignment/>
    </xf>
    <xf numFmtId="0" fontId="0" fillId="35" borderId="10" xfId="0" applyFill="1" applyBorder="1" applyAlignment="1">
      <alignment/>
    </xf>
    <xf numFmtId="168" fontId="0" fillId="35" borderId="10" xfId="0" applyNumberFormat="1" applyFill="1" applyBorder="1" applyAlignment="1">
      <alignment/>
    </xf>
    <xf numFmtId="0" fontId="3" fillId="34" borderId="0" xfId="0" applyFont="1" applyFill="1" applyBorder="1" applyAlignment="1" applyProtection="1">
      <alignment/>
      <protection hidden="1"/>
    </xf>
    <xf numFmtId="166" fontId="3" fillId="0" borderId="0" xfId="61" applyNumberFormat="1" applyFont="1" applyFill="1" applyBorder="1" applyAlignment="1" applyProtection="1">
      <alignment horizontal="right"/>
      <protection hidden="1"/>
    </xf>
    <xf numFmtId="0" fontId="5" fillId="34" borderId="0" xfId="0" applyFont="1" applyFill="1" applyAlignment="1" applyProtection="1">
      <alignment/>
      <protection hidden="1"/>
    </xf>
    <xf numFmtId="0" fontId="0" fillId="34" borderId="0" xfId="0" applyFill="1" applyAlignment="1" applyProtection="1">
      <alignment/>
      <protection hidden="1"/>
    </xf>
    <xf numFmtId="0" fontId="49" fillId="34" borderId="0" xfId="0"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horizontal="right"/>
      <protection hidden="1"/>
    </xf>
    <xf numFmtId="0" fontId="0" fillId="0" borderId="0" xfId="0" applyAlignment="1" applyProtection="1">
      <alignment/>
      <protection hidden="1"/>
    </xf>
    <xf numFmtId="14" fontId="0" fillId="0" borderId="0" xfId="0" applyNumberFormat="1" applyAlignment="1" applyProtection="1">
      <alignment/>
      <protection hidden="1"/>
    </xf>
    <xf numFmtId="0" fontId="0" fillId="0" borderId="0" xfId="0" applyAlignment="1" applyProtection="1">
      <alignment wrapText="1"/>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44" fillId="0" borderId="0" xfId="0" applyFont="1" applyAlignment="1">
      <alignment horizontal="center" wrapText="1"/>
    </xf>
    <xf numFmtId="0" fontId="0" fillId="0" borderId="0" xfId="0" applyFont="1" applyAlignment="1">
      <alignment/>
    </xf>
    <xf numFmtId="0" fontId="3" fillId="34" borderId="0" xfId="58" applyFont="1" applyFill="1">
      <alignment/>
      <protection/>
    </xf>
    <xf numFmtId="10" fontId="0" fillId="34" borderId="10" xfId="61" applyNumberFormat="1" applyFont="1" applyFill="1" applyBorder="1" applyAlignment="1">
      <alignment/>
    </xf>
    <xf numFmtId="44" fontId="0" fillId="34" borderId="10" xfId="46" applyFont="1" applyFill="1" applyBorder="1" applyAlignment="1">
      <alignment/>
    </xf>
    <xf numFmtId="0" fontId="0" fillId="35" borderId="0" xfId="0" applyFont="1" applyFill="1" applyBorder="1" applyAlignment="1" applyProtection="1">
      <alignment horizontal="left"/>
      <protection/>
    </xf>
    <xf numFmtId="0" fontId="0" fillId="35" borderId="0" xfId="0" applyFill="1" applyBorder="1" applyAlignment="1" applyProtection="1">
      <alignment horizontal="left"/>
      <protection/>
    </xf>
    <xf numFmtId="44" fontId="0" fillId="35" borderId="0" xfId="44" applyFont="1" applyFill="1" applyBorder="1" applyAlignment="1" applyProtection="1">
      <alignment horizontal="right" vertical="top"/>
      <protection/>
    </xf>
    <xf numFmtId="39" fontId="0" fillId="35" borderId="0" xfId="42" applyNumberFormat="1" applyFont="1" applyFill="1" applyBorder="1" applyAlignment="1" applyProtection="1">
      <alignment horizontal="right" vertical="top"/>
      <protection locked="0"/>
    </xf>
    <xf numFmtId="8" fontId="0" fillId="35" borderId="0" xfId="44" applyNumberFormat="1" applyFont="1" applyFill="1" applyBorder="1" applyAlignment="1" applyProtection="1">
      <alignment horizontal="right" vertical="top"/>
      <protection/>
    </xf>
    <xf numFmtId="0" fontId="5" fillId="35" borderId="0" xfId="0" applyFont="1" applyFill="1" applyBorder="1" applyAlignment="1" applyProtection="1">
      <alignment/>
      <protection/>
    </xf>
    <xf numFmtId="0" fontId="0" fillId="35" borderId="0" xfId="0" applyFill="1" applyBorder="1" applyAlignment="1" applyProtection="1">
      <alignment/>
      <protection/>
    </xf>
    <xf numFmtId="0" fontId="0" fillId="35" borderId="17" xfId="58" applyFont="1" applyFill="1" applyBorder="1" applyAlignment="1">
      <alignment horizontal="left"/>
      <protection/>
    </xf>
    <xf numFmtId="0" fontId="0" fillId="35" borderId="14" xfId="58" applyFont="1" applyFill="1" applyBorder="1" applyAlignment="1">
      <alignment horizontal="left"/>
      <protection/>
    </xf>
    <xf numFmtId="0" fontId="0" fillId="37" borderId="17" xfId="58" applyFont="1" applyFill="1" applyBorder="1" applyAlignment="1">
      <alignment horizontal="left"/>
      <protection/>
    </xf>
    <xf numFmtId="0" fontId="0" fillId="37" borderId="14" xfId="58" applyFont="1" applyFill="1" applyBorder="1" applyAlignment="1">
      <alignment horizontal="left"/>
      <protection/>
    </xf>
    <xf numFmtId="0" fontId="0" fillId="33" borderId="10" xfId="0" applyFill="1" applyBorder="1" applyAlignment="1" applyProtection="1">
      <alignment horizontal="left"/>
      <protection/>
    </xf>
    <xf numFmtId="0" fontId="3" fillId="35" borderId="13" xfId="0" applyFont="1" applyFill="1" applyBorder="1" applyAlignment="1" applyProtection="1">
      <alignment horizontal="left"/>
      <protection/>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48" fillId="34" borderId="17" xfId="0" applyFont="1" applyFill="1" applyBorder="1" applyAlignment="1" applyProtection="1">
      <alignment horizontal="left"/>
      <protection/>
    </xf>
    <xf numFmtId="0" fontId="48" fillId="34" borderId="14" xfId="0" applyFont="1" applyFill="1" applyBorder="1" applyAlignment="1" applyProtection="1">
      <alignment horizontal="left"/>
      <protection/>
    </xf>
    <xf numFmtId="0" fontId="0" fillId="41" borderId="10" xfId="0" applyFill="1" applyBorder="1" applyAlignment="1" applyProtection="1">
      <alignment horizontal="center"/>
      <protection locked="0"/>
    </xf>
    <xf numFmtId="0" fontId="0" fillId="35" borderId="0" xfId="0" applyFont="1" applyFill="1" applyAlignment="1" applyProtection="1">
      <alignment horizontal="left" wrapText="1"/>
      <protection/>
    </xf>
    <xf numFmtId="44" fontId="0" fillId="0" borderId="10" xfId="0" applyNumberFormat="1" applyFill="1" applyBorder="1" applyAlignment="1" applyProtection="1">
      <alignment horizontal="center"/>
      <protection/>
    </xf>
    <xf numFmtId="0" fontId="0" fillId="0" borderId="10" xfId="0" applyFill="1" applyBorder="1" applyAlignment="1" applyProtection="1">
      <alignment horizontal="center"/>
      <protection/>
    </xf>
    <xf numFmtId="0" fontId="0" fillId="33" borderId="10" xfId="0" applyFont="1" applyFill="1" applyBorder="1" applyAlignment="1" applyProtection="1">
      <alignment horizontal="left"/>
      <protection/>
    </xf>
    <xf numFmtId="9" fontId="0" fillId="34" borderId="17" xfId="61" applyFont="1" applyFill="1" applyBorder="1" applyAlignment="1" applyProtection="1">
      <alignment horizontal="right"/>
      <protection/>
    </xf>
    <xf numFmtId="9" fontId="0" fillId="34" borderId="18" xfId="61" applyFill="1" applyBorder="1" applyAlignment="1" applyProtection="1">
      <alignment horizontal="right"/>
      <protection/>
    </xf>
    <xf numFmtId="9" fontId="0" fillId="34" borderId="14" xfId="61" applyFill="1" applyBorder="1" applyAlignment="1" applyProtection="1">
      <alignment horizontal="right"/>
      <protection/>
    </xf>
    <xf numFmtId="9" fontId="0" fillId="34" borderId="17" xfId="61" applyFont="1" applyFill="1" applyBorder="1" applyAlignment="1" applyProtection="1">
      <alignment horizontal="left"/>
      <protection/>
    </xf>
    <xf numFmtId="9" fontId="0" fillId="34" borderId="18" xfId="61" applyFill="1" applyBorder="1" applyAlignment="1" applyProtection="1">
      <alignment horizontal="left"/>
      <protection/>
    </xf>
    <xf numFmtId="9" fontId="0" fillId="34" borderId="14" xfId="61" applyFill="1" applyBorder="1" applyAlignment="1" applyProtection="1">
      <alignment horizontal="left"/>
      <protection/>
    </xf>
    <xf numFmtId="44" fontId="0" fillId="0" borderId="10" xfId="0" applyNumberFormat="1" applyFont="1" applyFill="1" applyBorder="1" applyAlignment="1" applyProtection="1">
      <alignment horizontal="left"/>
      <protection/>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8" fillId="33" borderId="17" xfId="0" applyFont="1" applyFill="1" applyBorder="1" applyAlignment="1" applyProtection="1">
      <alignment horizontal="center" wrapText="1"/>
      <protection/>
    </xf>
    <xf numFmtId="0" fontId="48" fillId="33" borderId="14" xfId="0" applyFont="1" applyFill="1" applyBorder="1" applyAlignment="1" applyProtection="1">
      <alignment horizontal="center" wrapText="1"/>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50" fillId="35" borderId="0" xfId="0" applyFont="1" applyFill="1" applyBorder="1" applyAlignment="1" applyProtection="1">
      <alignment horizontal="left"/>
      <protection/>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0" fillId="34" borderId="0" xfId="0" applyFill="1" applyAlignment="1">
      <alignment horizontal="left"/>
    </xf>
    <xf numFmtId="0" fontId="0" fillId="34" borderId="20" xfId="0" applyFill="1" applyBorder="1" applyAlignment="1">
      <alignment horizontal="left"/>
    </xf>
    <xf numFmtId="0" fontId="0" fillId="34" borderId="23" xfId="0" applyFill="1" applyBorder="1" applyAlignment="1">
      <alignment horizontal="left"/>
    </xf>
    <xf numFmtId="10" fontId="0" fillId="0" borderId="15" xfId="61" applyNumberFormat="1" applyFont="1" applyFill="1" applyBorder="1" applyAlignment="1">
      <alignment horizontal="right" vertical="top"/>
    </xf>
    <xf numFmtId="10" fontId="0" fillId="0" borderId="21" xfId="61" applyNumberFormat="1" applyFont="1" applyFill="1" applyBorder="1" applyAlignment="1">
      <alignment horizontal="right" vertical="top"/>
    </xf>
    <xf numFmtId="10" fontId="0" fillId="0" borderId="16" xfId="61"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zoomScale="90" zoomScaleNormal="90" zoomScalePageLayoutView="0" workbookViewId="0" topLeftCell="A7">
      <selection activeCell="M18" sqref="M18"/>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8" width="9.140625" style="48" customWidth="1"/>
    <col min="9" max="9" width="9.57421875" style="48" hidden="1" customWidth="1"/>
    <col min="10" max="10" width="9.140625" style="48" hidden="1" customWidth="1"/>
    <col min="11" max="11" width="9.140625" style="48" customWidth="1"/>
    <col min="12" max="16384" width="9.140625" style="48" customWidth="1"/>
  </cols>
  <sheetData>
    <row r="1" spans="1:4" ht="15" customHeight="1">
      <c r="A1" s="88" t="s">
        <v>16</v>
      </c>
      <c r="B1" s="88"/>
      <c r="C1" s="88"/>
      <c r="D1" s="88"/>
    </row>
    <row r="2" spans="1:7" ht="12.75">
      <c r="A2" s="45"/>
      <c r="B2" s="45"/>
      <c r="C2" s="45"/>
      <c r="D2" s="45"/>
      <c r="E2" s="45"/>
      <c r="F2" s="45"/>
      <c r="G2" s="120"/>
    </row>
    <row r="3" spans="1:7" ht="12.75">
      <c r="A3" s="164" t="s">
        <v>262</v>
      </c>
      <c r="B3" s="164"/>
      <c r="C3" s="164"/>
      <c r="D3" s="45"/>
      <c r="E3" s="45"/>
      <c r="F3" s="45"/>
      <c r="G3" s="120"/>
    </row>
    <row r="4" spans="1:7" ht="12.75">
      <c r="A4" s="174" t="s">
        <v>259</v>
      </c>
      <c r="B4" s="175"/>
      <c r="C4" s="55">
        <v>13.53</v>
      </c>
      <c r="D4" s="45"/>
      <c r="E4" s="45"/>
      <c r="F4" s="45"/>
      <c r="G4" s="120"/>
    </row>
    <row r="5" spans="1:7" ht="12.75">
      <c r="A5" s="174" t="s">
        <v>260</v>
      </c>
      <c r="B5" s="175"/>
      <c r="C5" s="165">
        <v>0.047</v>
      </c>
      <c r="D5" s="45"/>
      <c r="E5" s="45"/>
      <c r="F5" s="45"/>
      <c r="G5" s="120"/>
    </row>
    <row r="6" spans="1:7" ht="12.75">
      <c r="A6" s="176" t="s">
        <v>261</v>
      </c>
      <c r="B6" s="177"/>
      <c r="C6" s="166">
        <f>ROUND(C4*C5+C4,2)</f>
        <v>14.17</v>
      </c>
      <c r="D6" s="45"/>
      <c r="E6" s="45"/>
      <c r="F6" s="45"/>
      <c r="G6" s="120"/>
    </row>
    <row r="7" spans="1:7" ht="12.75">
      <c r="A7" s="45"/>
      <c r="B7" s="45"/>
      <c r="C7" s="45"/>
      <c r="D7" s="45"/>
      <c r="E7" s="45"/>
      <c r="F7" s="45"/>
      <c r="G7" s="120"/>
    </row>
    <row r="8" spans="1:10" ht="12.75" customHeight="1">
      <c r="A8" s="52" t="s">
        <v>263</v>
      </c>
      <c r="B8" s="52"/>
      <c r="C8" s="50"/>
      <c r="D8" s="45"/>
      <c r="E8" s="51"/>
      <c r="F8" s="51"/>
      <c r="G8" s="120"/>
      <c r="I8" s="162"/>
      <c r="J8" s="162"/>
    </row>
    <row r="9" spans="1:10" ht="15">
      <c r="A9" s="184" t="s">
        <v>0</v>
      </c>
      <c r="B9" s="185"/>
      <c r="C9" s="53" t="s">
        <v>23</v>
      </c>
      <c r="D9" s="54" t="s">
        <v>73</v>
      </c>
      <c r="E9" s="53" t="s">
        <v>75</v>
      </c>
      <c r="F9" s="45"/>
      <c r="G9" s="120"/>
      <c r="I9" s="130">
        <v>0</v>
      </c>
      <c r="J9" s="131">
        <v>0</v>
      </c>
    </row>
    <row r="10" spans="1:10" ht="12.75">
      <c r="A10" s="186" t="s">
        <v>225</v>
      </c>
      <c r="B10" s="187"/>
      <c r="C10" s="55">
        <f>C6</f>
        <v>14.17</v>
      </c>
      <c r="D10" s="93">
        <v>0</v>
      </c>
      <c r="E10" s="55">
        <f>D10*C10</f>
        <v>0</v>
      </c>
      <c r="F10" s="45"/>
      <c r="G10" s="120"/>
      <c r="I10" s="116">
        <v>1</v>
      </c>
      <c r="J10" s="117">
        <v>10.54</v>
      </c>
    </row>
    <row r="11" spans="1:10" ht="12.75">
      <c r="A11" s="45"/>
      <c r="B11" s="45"/>
      <c r="C11" s="45"/>
      <c r="D11" s="45"/>
      <c r="E11" s="45"/>
      <c r="F11" s="45"/>
      <c r="G11" s="120"/>
      <c r="I11" s="116">
        <v>2</v>
      </c>
      <c r="J11" s="117">
        <v>5.27</v>
      </c>
    </row>
    <row r="12" spans="1:10" ht="12.75">
      <c r="A12" s="179" t="s">
        <v>264</v>
      </c>
      <c r="B12" s="179"/>
      <c r="C12" s="179"/>
      <c r="D12" s="179"/>
      <c r="E12" s="179"/>
      <c r="F12" s="48"/>
      <c r="I12" s="116">
        <v>3</v>
      </c>
      <c r="J12" s="117">
        <v>3.51</v>
      </c>
    </row>
    <row r="13" spans="1:10" ht="38.25" customHeight="1">
      <c r="A13" s="135" t="s">
        <v>233</v>
      </c>
      <c r="B13" s="201" t="s">
        <v>25</v>
      </c>
      <c r="C13" s="201"/>
      <c r="D13" s="207" t="s">
        <v>231</v>
      </c>
      <c r="E13" s="208"/>
      <c r="F13" s="57"/>
      <c r="G13" s="120"/>
      <c r="I13" s="116">
        <v>4</v>
      </c>
      <c r="J13" s="117">
        <v>2.64</v>
      </c>
    </row>
    <row r="14" spans="1:10" ht="12.75">
      <c r="A14" s="58">
        <f>E10</f>
        <v>0</v>
      </c>
      <c r="B14" s="188">
        <v>1</v>
      </c>
      <c r="C14" s="188"/>
      <c r="D14" s="205">
        <f>A14/B14</f>
        <v>0</v>
      </c>
      <c r="E14" s="206"/>
      <c r="F14" s="57"/>
      <c r="G14" s="120"/>
      <c r="I14" s="116">
        <v>5</v>
      </c>
      <c r="J14" s="117">
        <v>2.11</v>
      </c>
    </row>
    <row r="15" spans="1:10" ht="12.75">
      <c r="A15" s="45"/>
      <c r="B15" s="45"/>
      <c r="C15" s="45"/>
      <c r="D15" s="45"/>
      <c r="E15" s="45"/>
      <c r="F15" s="45"/>
      <c r="G15" s="120"/>
      <c r="I15" s="116">
        <v>6</v>
      </c>
      <c r="J15" s="117">
        <v>1.76</v>
      </c>
    </row>
    <row r="16" spans="1:7" ht="12.75">
      <c r="A16" s="52" t="s">
        <v>265</v>
      </c>
      <c r="B16" s="52"/>
      <c r="C16" s="50"/>
      <c r="D16" s="45"/>
      <c r="E16" s="51"/>
      <c r="F16" s="51"/>
      <c r="G16" s="120"/>
    </row>
    <row r="17" spans="1:7" ht="26.25" customHeight="1">
      <c r="A17" s="125" t="s">
        <v>0</v>
      </c>
      <c r="B17" s="126" t="s">
        <v>23</v>
      </c>
      <c r="C17" s="127" t="s">
        <v>226</v>
      </c>
      <c r="D17" s="207" t="s">
        <v>232</v>
      </c>
      <c r="E17" s="208"/>
      <c r="F17" s="45"/>
      <c r="G17" s="120"/>
    </row>
    <row r="18" spans="1:7" ht="12.75">
      <c r="A18" s="129" t="s">
        <v>224</v>
      </c>
      <c r="B18" s="136">
        <v>3.63</v>
      </c>
      <c r="C18" s="124"/>
      <c r="D18" s="205">
        <f>(B18*C18)/B14</f>
        <v>0</v>
      </c>
      <c r="E18" s="206"/>
      <c r="F18" s="45"/>
      <c r="G18" s="120"/>
    </row>
    <row r="19" spans="1:7" ht="12.75">
      <c r="A19" s="45"/>
      <c r="B19" s="45"/>
      <c r="C19" s="45"/>
      <c r="D19" s="45"/>
      <c r="E19" s="45"/>
      <c r="F19" s="45"/>
      <c r="G19" s="120"/>
    </row>
    <row r="20" spans="1:10" s="120" customFormat="1" ht="12.75">
      <c r="A20" s="220" t="s">
        <v>266</v>
      </c>
      <c r="B20" s="220"/>
      <c r="C20" s="220"/>
      <c r="D20" s="220"/>
      <c r="E20" s="220"/>
      <c r="F20" s="220"/>
      <c r="I20" s="115" t="s">
        <v>230</v>
      </c>
      <c r="J20" s="48"/>
    </row>
    <row r="21" spans="1:9" s="120" customFormat="1" ht="27" customHeight="1">
      <c r="A21" s="128" t="s">
        <v>228</v>
      </c>
      <c r="B21" s="218" t="s">
        <v>236</v>
      </c>
      <c r="C21" s="219"/>
      <c r="D21" s="218" t="s">
        <v>227</v>
      </c>
      <c r="E21" s="219"/>
      <c r="F21" s="57"/>
      <c r="I21" s="119" t="s">
        <v>229</v>
      </c>
    </row>
    <row r="22" spans="1:6" s="120" customFormat="1" ht="12.75">
      <c r="A22" s="138" t="s">
        <v>230</v>
      </c>
      <c r="B22" s="221">
        <v>1</v>
      </c>
      <c r="C22" s="222"/>
      <c r="D22" s="180">
        <f>IF(A22="YES",(C18*(VLOOKUP(B22,I10:J15,2,FALSE))),0)</f>
        <v>0</v>
      </c>
      <c r="E22" s="181"/>
      <c r="F22" s="57"/>
    </row>
    <row r="23" spans="1:6" s="120" customFormat="1" ht="12.75">
      <c r="A23" s="121"/>
      <c r="B23" s="122"/>
      <c r="C23" s="122"/>
      <c r="D23" s="123"/>
      <c r="E23" s="123"/>
      <c r="F23" s="57"/>
    </row>
    <row r="24" spans="1:10" ht="12.75">
      <c r="A24" s="179" t="s">
        <v>267</v>
      </c>
      <c r="B24" s="179"/>
      <c r="C24" s="179"/>
      <c r="D24" s="179"/>
      <c r="E24" s="45"/>
      <c r="F24" s="48"/>
      <c r="I24" s="120"/>
      <c r="J24" s="120"/>
    </row>
    <row r="25" spans="1:6" ht="12.75">
      <c r="A25" s="59" t="s">
        <v>0</v>
      </c>
      <c r="B25" s="200" t="s">
        <v>23</v>
      </c>
      <c r="C25" s="201"/>
      <c r="D25" s="60" t="s">
        <v>73</v>
      </c>
      <c r="E25" s="60" t="s">
        <v>75</v>
      </c>
      <c r="F25" s="57"/>
    </row>
    <row r="26" spans="1:6" ht="12.75">
      <c r="A26" s="61" t="s">
        <v>76</v>
      </c>
      <c r="B26" s="190">
        <f>C6</f>
        <v>14.17</v>
      </c>
      <c r="C26" s="191"/>
      <c r="D26" s="93">
        <v>0</v>
      </c>
      <c r="E26" s="62">
        <f>B26*D26</f>
        <v>0</v>
      </c>
      <c r="F26" s="57"/>
    </row>
    <row r="27" spans="1:6" ht="12.75">
      <c r="A27" s="45"/>
      <c r="B27" s="45"/>
      <c r="C27" s="45"/>
      <c r="D27" s="45"/>
      <c r="E27" s="45"/>
      <c r="F27" s="45"/>
    </row>
    <row r="28" spans="1:6" ht="12.75">
      <c r="A28" s="179" t="s">
        <v>268</v>
      </c>
      <c r="B28" s="179"/>
      <c r="C28" s="179"/>
      <c r="D28" s="179"/>
      <c r="E28" s="45"/>
      <c r="F28" s="48"/>
    </row>
    <row r="29" spans="1:6" ht="12.75">
      <c r="A29" s="192" t="s">
        <v>77</v>
      </c>
      <c r="B29" s="192"/>
      <c r="C29" s="60" t="s">
        <v>25</v>
      </c>
      <c r="D29" s="216" t="s">
        <v>78</v>
      </c>
      <c r="E29" s="216"/>
      <c r="F29" s="57"/>
    </row>
    <row r="30" spans="1:6" ht="12.75">
      <c r="A30" s="199">
        <f>E26</f>
        <v>0</v>
      </c>
      <c r="B30" s="199"/>
      <c r="C30" s="134">
        <f>B14</f>
        <v>1</v>
      </c>
      <c r="D30" s="217">
        <f>A30/C30</f>
        <v>0</v>
      </c>
      <c r="E30" s="217"/>
      <c r="F30" s="57"/>
    </row>
    <row r="31" spans="1:6" ht="12.75">
      <c r="A31" s="63"/>
      <c r="B31" s="44"/>
      <c r="C31" s="43"/>
      <c r="D31" s="64"/>
      <c r="E31" s="65"/>
      <c r="F31" s="57"/>
    </row>
    <row r="32" spans="1:6" ht="12.75">
      <c r="A32" s="179" t="s">
        <v>271</v>
      </c>
      <c r="B32" s="179"/>
      <c r="C32" s="179"/>
      <c r="D32" s="179"/>
      <c r="E32" s="45"/>
      <c r="F32" s="51"/>
    </row>
    <row r="33" spans="1:6" ht="12.75">
      <c r="A33" s="178" t="s">
        <v>0</v>
      </c>
      <c r="B33" s="178"/>
      <c r="C33" s="53" t="s">
        <v>23</v>
      </c>
      <c r="D33" s="54" t="s">
        <v>73</v>
      </c>
      <c r="E33" s="53" t="s">
        <v>75</v>
      </c>
      <c r="F33" s="45"/>
    </row>
    <row r="34" spans="1:6" ht="12.75">
      <c r="A34" s="182" t="s">
        <v>86</v>
      </c>
      <c r="B34" s="183"/>
      <c r="C34" s="55">
        <f>C6</f>
        <v>14.17</v>
      </c>
      <c r="D34" s="93">
        <v>0</v>
      </c>
      <c r="E34" s="55">
        <f>D34*C34</f>
        <v>0</v>
      </c>
      <c r="F34" s="45"/>
    </row>
    <row r="35" spans="1:6" ht="12.75">
      <c r="A35" s="167"/>
      <c r="B35" s="168"/>
      <c r="C35" s="169"/>
      <c r="D35" s="170"/>
      <c r="E35" s="169"/>
      <c r="F35" s="45"/>
    </row>
    <row r="36" spans="1:6" ht="12.75">
      <c r="A36" s="179" t="s">
        <v>270</v>
      </c>
      <c r="B36" s="179"/>
      <c r="C36" s="179"/>
      <c r="D36" s="179"/>
      <c r="E36" s="169"/>
      <c r="F36" s="45"/>
    </row>
    <row r="37" spans="1:6" ht="12.75">
      <c r="A37" s="178" t="s">
        <v>0</v>
      </c>
      <c r="B37" s="178"/>
      <c r="C37" s="53" t="s">
        <v>23</v>
      </c>
      <c r="D37" s="54" t="s">
        <v>73</v>
      </c>
      <c r="E37" s="53" t="s">
        <v>75</v>
      </c>
      <c r="F37" s="45"/>
    </row>
    <row r="38" spans="1:6" ht="12.75">
      <c r="A38" s="209" t="s">
        <v>63</v>
      </c>
      <c r="B38" s="210"/>
      <c r="C38" s="137">
        <v>3.63</v>
      </c>
      <c r="D38" s="93">
        <v>0</v>
      </c>
      <c r="E38" s="55">
        <f>D38*C38</f>
        <v>0</v>
      </c>
      <c r="F38" s="45"/>
    </row>
    <row r="39" spans="1:6" s="173" customFormat="1" ht="12.75">
      <c r="A39" s="167"/>
      <c r="B39" s="168"/>
      <c r="C39" s="171"/>
      <c r="D39" s="170"/>
      <c r="E39" s="169"/>
      <c r="F39" s="172"/>
    </row>
    <row r="40" spans="1:6" ht="12.75">
      <c r="A40" s="179" t="s">
        <v>269</v>
      </c>
      <c r="B40" s="179"/>
      <c r="C40" s="179"/>
      <c r="D40" s="179"/>
      <c r="E40" s="45"/>
      <c r="F40" s="45"/>
    </row>
    <row r="41" spans="1:6" ht="12.75">
      <c r="A41" s="184" t="s">
        <v>0</v>
      </c>
      <c r="B41" s="185"/>
      <c r="C41" s="53" t="s">
        <v>23</v>
      </c>
      <c r="D41" s="54" t="s">
        <v>73</v>
      </c>
      <c r="E41" s="53" t="s">
        <v>75</v>
      </c>
      <c r="F41" s="45"/>
    </row>
    <row r="42" spans="1:6" ht="12.75">
      <c r="A42" s="202" t="s">
        <v>85</v>
      </c>
      <c r="B42" s="203"/>
      <c r="C42" s="55">
        <f>C6</f>
        <v>14.17</v>
      </c>
      <c r="D42" s="93">
        <v>0</v>
      </c>
      <c r="E42" s="55">
        <f>C42*D42</f>
        <v>0</v>
      </c>
      <c r="F42" s="45"/>
    </row>
    <row r="43" spans="1:6" ht="12.75">
      <c r="A43" s="45"/>
      <c r="B43" s="45"/>
      <c r="C43" s="45"/>
      <c r="D43" s="45"/>
      <c r="E43" s="45"/>
      <c r="F43" s="45"/>
    </row>
    <row r="44" spans="1:6" ht="12.75">
      <c r="A44" s="52" t="s">
        <v>217</v>
      </c>
      <c r="B44" s="45"/>
      <c r="C44" s="45"/>
      <c r="D44" s="45"/>
      <c r="E44" s="45"/>
      <c r="F44" s="45"/>
    </row>
    <row r="45" spans="1:15" ht="12.75" customHeight="1">
      <c r="A45" s="66" t="s">
        <v>66</v>
      </c>
      <c r="B45" s="56" t="s">
        <v>23</v>
      </c>
      <c r="C45" s="56" t="s">
        <v>68</v>
      </c>
      <c r="D45" s="67" t="s">
        <v>73</v>
      </c>
      <c r="E45" s="68" t="s">
        <v>74</v>
      </c>
      <c r="F45" s="118"/>
      <c r="G45" s="189"/>
      <c r="K45" s="120"/>
      <c r="L45" s="120"/>
      <c r="M45" s="120"/>
      <c r="N45" s="120"/>
      <c r="O45" s="120"/>
    </row>
    <row r="46" spans="1:15" ht="12.75">
      <c r="A46" s="69" t="s">
        <v>66</v>
      </c>
      <c r="B46" s="70">
        <v>22.81</v>
      </c>
      <c r="C46" s="71">
        <v>0.11</v>
      </c>
      <c r="D46" s="133">
        <f>((D10/B14)+(C18/B14)+(D26/C30)+D34+D38+D42)*C46</f>
        <v>0</v>
      </c>
      <c r="E46" s="72">
        <f>D46*B46</f>
        <v>0</v>
      </c>
      <c r="F46" s="118"/>
      <c r="G46" s="189"/>
      <c r="I46" s="119"/>
      <c r="J46" s="120"/>
      <c r="K46" s="120"/>
      <c r="L46" s="120"/>
      <c r="M46" s="120"/>
      <c r="N46" s="120"/>
      <c r="O46" s="120"/>
    </row>
    <row r="47" spans="1:10" ht="12.75">
      <c r="A47" s="45"/>
      <c r="B47" s="45"/>
      <c r="C47" s="45"/>
      <c r="D47" s="45"/>
      <c r="E47" s="45"/>
      <c r="F47" s="118"/>
      <c r="G47" s="189"/>
      <c r="I47" s="120"/>
      <c r="J47" s="120"/>
    </row>
    <row r="48" spans="1:7" ht="12.75">
      <c r="A48" s="73" t="s">
        <v>218</v>
      </c>
      <c r="B48" s="73"/>
      <c r="C48" s="73"/>
      <c r="D48" s="73"/>
      <c r="E48" s="64"/>
      <c r="F48" s="118"/>
      <c r="G48" s="189"/>
    </row>
    <row r="49" spans="1:6" ht="25.5">
      <c r="A49" s="74" t="s">
        <v>38</v>
      </c>
      <c r="B49" s="53" t="s">
        <v>19</v>
      </c>
      <c r="C49" s="75" t="s">
        <v>20</v>
      </c>
      <c r="D49" s="75" t="s">
        <v>81</v>
      </c>
      <c r="E49" s="75" t="s">
        <v>82</v>
      </c>
      <c r="F49" s="45"/>
    </row>
    <row r="50" spans="1:8" ht="12.75">
      <c r="A50" s="76" t="s">
        <v>67</v>
      </c>
      <c r="B50" s="77">
        <v>0</v>
      </c>
      <c r="C50" s="139">
        <v>0</v>
      </c>
      <c r="D50" s="211">
        <f>IF(C50&gt;0,D34+D38+((D10/B14)+(C18/B14)),0)</f>
        <v>0</v>
      </c>
      <c r="E50" s="214">
        <f>D50*C50</f>
        <v>0</v>
      </c>
      <c r="F50" s="45"/>
      <c r="G50" s="120"/>
      <c r="H50" s="120"/>
    </row>
    <row r="51" spans="1:8" ht="12.75">
      <c r="A51" s="76" t="s">
        <v>42</v>
      </c>
      <c r="B51" s="77">
        <v>2.5</v>
      </c>
      <c r="C51" s="140"/>
      <c r="D51" s="212"/>
      <c r="E51" s="215"/>
      <c r="F51" s="45"/>
      <c r="G51" s="120"/>
      <c r="H51" s="120"/>
    </row>
    <row r="52" spans="1:8" ht="12.75">
      <c r="A52" s="45"/>
      <c r="B52" s="45"/>
      <c r="C52" s="45"/>
      <c r="D52" s="45"/>
      <c r="E52" s="45"/>
      <c r="F52" s="45"/>
      <c r="G52" s="120"/>
      <c r="H52" s="120"/>
    </row>
    <row r="53" spans="1:6" ht="12.75">
      <c r="A53" s="179" t="s">
        <v>219</v>
      </c>
      <c r="B53" s="179"/>
      <c r="C53" s="179"/>
      <c r="D53" s="179"/>
      <c r="E53" s="45"/>
      <c r="F53" s="48"/>
    </row>
    <row r="54" spans="1:6" ht="12.75">
      <c r="A54" s="59" t="s">
        <v>0</v>
      </c>
      <c r="B54" s="200" t="s">
        <v>23</v>
      </c>
      <c r="C54" s="201"/>
      <c r="D54" s="60" t="s">
        <v>73</v>
      </c>
      <c r="E54" s="60" t="s">
        <v>75</v>
      </c>
      <c r="F54" s="57"/>
    </row>
    <row r="55" spans="1:6" ht="12.75">
      <c r="A55" s="61" t="s">
        <v>79</v>
      </c>
      <c r="B55" s="191">
        <v>37.41</v>
      </c>
      <c r="C55" s="191"/>
      <c r="D55" s="93">
        <v>0</v>
      </c>
      <c r="E55" s="62">
        <f>B55*D55</f>
        <v>0</v>
      </c>
      <c r="F55" s="57"/>
    </row>
    <row r="56" spans="1:6" ht="12.75">
      <c r="A56" s="63"/>
      <c r="B56" s="44"/>
      <c r="C56" s="44"/>
      <c r="D56" s="64"/>
      <c r="E56" s="65"/>
      <c r="F56" s="57"/>
    </row>
    <row r="57" spans="1:6" ht="12.75">
      <c r="A57" s="179" t="s">
        <v>220</v>
      </c>
      <c r="B57" s="179"/>
      <c r="C57" s="179"/>
      <c r="D57" s="179"/>
      <c r="E57" s="45"/>
      <c r="F57" s="48"/>
    </row>
    <row r="58" spans="1:6" ht="12.75">
      <c r="A58" s="59" t="s">
        <v>0</v>
      </c>
      <c r="B58" s="200" t="s">
        <v>23</v>
      </c>
      <c r="C58" s="201"/>
      <c r="D58" s="60" t="s">
        <v>73</v>
      </c>
      <c r="E58" s="60" t="s">
        <v>75</v>
      </c>
      <c r="F58" s="57"/>
    </row>
    <row r="59" spans="1:6" ht="12.75">
      <c r="A59" s="61" t="s">
        <v>80</v>
      </c>
      <c r="B59" s="204">
        <v>20.51</v>
      </c>
      <c r="C59" s="191"/>
      <c r="D59" s="93">
        <v>0</v>
      </c>
      <c r="E59" s="62">
        <f>B59*D59</f>
        <v>0</v>
      </c>
      <c r="F59" s="57"/>
    </row>
    <row r="60" spans="1:6" ht="12.75">
      <c r="A60" s="63"/>
      <c r="B60" s="44"/>
      <c r="C60" s="44"/>
      <c r="D60" s="64"/>
      <c r="E60" s="65"/>
      <c r="F60" s="57"/>
    </row>
    <row r="61" spans="1:6" ht="12.75">
      <c r="A61" s="78" t="s">
        <v>221</v>
      </c>
      <c r="B61" s="78"/>
      <c r="C61" s="78"/>
      <c r="D61" s="78"/>
      <c r="E61" s="48"/>
      <c r="F61" s="48"/>
    </row>
    <row r="62" spans="1:6" ht="12.75">
      <c r="A62" s="178" t="s">
        <v>39</v>
      </c>
      <c r="B62" s="178"/>
      <c r="C62" s="178"/>
      <c r="D62" s="178"/>
      <c r="E62" s="178"/>
      <c r="F62" s="79" t="s">
        <v>24</v>
      </c>
    </row>
    <row r="63" spans="1:6" ht="12.75">
      <c r="A63" s="196" t="s">
        <v>48</v>
      </c>
      <c r="B63" s="197"/>
      <c r="C63" s="197"/>
      <c r="D63" s="198"/>
      <c r="E63" s="80">
        <v>0.0871</v>
      </c>
      <c r="F63" s="81">
        <f>E63*(D14+E34+E38+E46+E50+E55+E59+D18+D22)</f>
        <v>0</v>
      </c>
    </row>
    <row r="64" spans="1:6" ht="12.75">
      <c r="A64" s="193" t="s">
        <v>46</v>
      </c>
      <c r="B64" s="194"/>
      <c r="C64" s="194"/>
      <c r="D64" s="194"/>
      <c r="E64" s="195"/>
      <c r="F64" s="81">
        <f>SUM(F63:F63)</f>
        <v>0</v>
      </c>
    </row>
    <row r="65" spans="1:6" ht="12.75">
      <c r="A65" s="82"/>
      <c r="B65" s="83"/>
      <c r="C65" s="83"/>
      <c r="D65" s="83"/>
      <c r="E65" s="83"/>
      <c r="F65" s="84"/>
    </row>
    <row r="66" spans="1:6" ht="12.75">
      <c r="A66" s="49" t="s">
        <v>36</v>
      </c>
      <c r="B66" s="49"/>
      <c r="C66" s="45"/>
      <c r="D66" s="85"/>
      <c r="E66" s="85"/>
      <c r="F66" s="86"/>
    </row>
    <row r="67" spans="1:6" ht="12.75">
      <c r="A67" s="52" t="s">
        <v>223</v>
      </c>
      <c r="B67" s="48"/>
      <c r="C67" s="48"/>
      <c r="D67" s="45"/>
      <c r="E67" s="85"/>
      <c r="F67" s="86"/>
    </row>
    <row r="68" spans="1:6" ht="12.75">
      <c r="A68" s="213" t="s">
        <v>37</v>
      </c>
      <c r="B68" s="213"/>
      <c r="C68" s="132">
        <f>E34+E38+E46+D14+D22+E50+E55+E59+F64+D18</f>
        <v>0</v>
      </c>
      <c r="D68" s="45"/>
      <c r="E68" s="45"/>
      <c r="F68" s="45"/>
    </row>
    <row r="69" spans="1:6" ht="12.75">
      <c r="A69" s="45"/>
      <c r="B69" s="45"/>
      <c r="C69" s="45"/>
      <c r="D69" s="45"/>
      <c r="E69" s="45"/>
      <c r="F69" s="45"/>
    </row>
    <row r="70" spans="1:6" ht="12.75">
      <c r="A70" s="52" t="s">
        <v>222</v>
      </c>
      <c r="B70" s="48"/>
      <c r="C70" s="48"/>
      <c r="D70" s="45"/>
      <c r="E70" s="85"/>
      <c r="F70" s="86"/>
    </row>
    <row r="71" spans="1:6" ht="12.75">
      <c r="A71" s="213" t="s">
        <v>77</v>
      </c>
      <c r="B71" s="213"/>
      <c r="C71" s="87">
        <f>D30+E42</f>
        <v>0</v>
      </c>
      <c r="D71" s="45"/>
      <c r="E71" s="45"/>
      <c r="F71" s="45"/>
    </row>
    <row r="72" spans="1:6" ht="12.75">
      <c r="A72" s="52"/>
      <c r="B72" s="48"/>
      <c r="C72" s="48"/>
      <c r="D72" s="45"/>
      <c r="E72" s="85"/>
      <c r="F72" s="86"/>
    </row>
  </sheetData>
  <sheetProtection password="C10A" sheet="1"/>
  <mergeCells count="48">
    <mergeCell ref="B25:C25"/>
    <mergeCell ref="B22:C22"/>
    <mergeCell ref="D18:E18"/>
    <mergeCell ref="D13:E13"/>
    <mergeCell ref="D21:E21"/>
    <mergeCell ref="A12:E12"/>
    <mergeCell ref="A20:F20"/>
    <mergeCell ref="B21:C21"/>
    <mergeCell ref="A71:B71"/>
    <mergeCell ref="E50:E51"/>
    <mergeCell ref="D29:E29"/>
    <mergeCell ref="D30:E30"/>
    <mergeCell ref="A53:D53"/>
    <mergeCell ref="B54:C54"/>
    <mergeCell ref="B55:C55"/>
    <mergeCell ref="A68:B68"/>
    <mergeCell ref="A40:D40"/>
    <mergeCell ref="A57:D57"/>
    <mergeCell ref="A42:B42"/>
    <mergeCell ref="B59:C59"/>
    <mergeCell ref="B13:C13"/>
    <mergeCell ref="A33:B33"/>
    <mergeCell ref="D14:E14"/>
    <mergeCell ref="A24:D24"/>
    <mergeCell ref="D17:E17"/>
    <mergeCell ref="A38:B38"/>
    <mergeCell ref="D50:D51"/>
    <mergeCell ref="A41:B41"/>
    <mergeCell ref="G45:G48"/>
    <mergeCell ref="B26:C26"/>
    <mergeCell ref="A28:D28"/>
    <mergeCell ref="A29:B29"/>
    <mergeCell ref="A64:E64"/>
    <mergeCell ref="A63:D63"/>
    <mergeCell ref="A62:E62"/>
    <mergeCell ref="A30:B30"/>
    <mergeCell ref="A32:D32"/>
    <mergeCell ref="B58:C58"/>
    <mergeCell ref="A4:B4"/>
    <mergeCell ref="A5:B5"/>
    <mergeCell ref="A6:B6"/>
    <mergeCell ref="A37:B37"/>
    <mergeCell ref="A36:D36"/>
    <mergeCell ref="D22:E22"/>
    <mergeCell ref="A34:B34"/>
    <mergeCell ref="A9:B9"/>
    <mergeCell ref="A10:B10"/>
    <mergeCell ref="B14:C14"/>
  </mergeCells>
  <dataValidations count="52">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10"/>
    <dataValidation allowBlank="1" showInputMessage="1" showErrorMessage="1" prompt="Shared On-site Prmary Staff Awake Amount per Day formula is Hours per Day times Wage" sqref="E10"/>
    <dataValidation allowBlank="1" showInputMessage="1" showErrorMessage="1" prompt="Enter Shared OVERNIGHT Staff Hours per Day" sqref="C18"/>
    <dataValidation allowBlank="1" showInputMessage="1" showErrorMessage="1" prompt="Percentage for Direct Care Relief Staff" sqref="E63"/>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dataValidation allowBlank="1" showInputMessage="1" showErrorMessage="1" prompt="Total On-site Shared Staffing Amount formula is Amount per Day for (Shared On-site Primary Staff Awake + Shared Asleep Staff)&#10;" sqref="A14 A23"/>
    <dataValidation allowBlank="1" showInputMessage="1" showErrorMessage="1" prompt="Enter Number of Residents - On-site" sqref="B23:C23"/>
    <dataValidation allowBlank="1" showInputMessage="1" showErrorMessage="1" prompt="Total Individual Amount for Shared Staffing formula is Total Shared Staffing Amount divided by Number of Residents" sqref="F14 F22:F23"/>
    <dataValidation allowBlank="1" showInputMessage="1" showErrorMessage="1" prompt="Enter Individual On-site Primary Staff / Awake Hours per Day" sqref="D34:D35"/>
    <dataValidation allowBlank="1" showInputMessage="1" showErrorMessage="1" prompt="Individual On-site Primary Staff Awake Amount per Day formula is Hours per Day times Wage" sqref="E34:E36"/>
    <dataValidation allowBlank="1" showInputMessage="1" showErrorMessage="1" prompt="Enter Individual Asleep Staff Hours per Day" sqref="D38:D39"/>
    <dataValidation allowBlank="1" showInputMessage="1" showErrorMessage="1" prompt="Individual Asleep Staff Amount per Day formula is Hours per Day times Wage" sqref="E38:E39"/>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dataValidation allowBlank="1" showInputMessage="1" showErrorMessage="1" prompt="No Customization Add-on Amount" sqref="B5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dataValidation allowBlank="1" showInputMessage="1" showErrorMessage="1" prompt="Staffing Customization Amount per Day formula is Total DCS Hours per Day times Add-on Amount" sqref="E50:E51"/>
    <dataValidation allowBlank="1" showInputMessage="1" showErrorMessage="1" prompt="Shared On-site Primary Staff/Awake Wage" sqref="C10 C4"/>
    <dataValidation allowBlank="1" showInputMessage="1" showErrorMessage="1" prompt="Individual On-site Primary Staff / Awake Wage" sqref="C34:C35"/>
    <dataValidation allowBlank="1" showInputMessage="1" showErrorMessage="1" prompt="Individual Asleep Staff Wage" sqref="C38:C39"/>
    <dataValidation allowBlank="1" showInputMessage="1" showErrorMessage="1" prompt="Supervision Wage" sqref="B46"/>
    <dataValidation allowBlank="1" showInputMessage="1" showErrorMessage="1" prompt="Supervision Amount per Day formula is Supervision Wage times Supervision Hours per Day" sqref="E46"/>
    <dataValidation allowBlank="1" showInputMessage="1" showErrorMessage="1" prompt="Total Dollars for Shared Relief Staffing formula is equal to Shared Relief Staff Dollar Amount" sqref="F65"/>
    <dataValidation allowBlank="1" showInputMessage="1" showErrorMessage="1" prompt="Supervision Percent" sqref="C46"/>
    <dataValidation allowBlank="1" showInputMessage="1" showErrorMessage="1" prompt="Total Dollars for Relief Staffing formula is equal to Relief Staff Dollar Amount" sqref="F64"/>
    <dataValidation allowBlank="1" showInputMessage="1" showErrorMessage="1" prompt="Remote Shared Staff Wage" sqref="B26:C26 B31:C31"/>
    <dataValidation allowBlank="1" showInputMessage="1" showErrorMessage="1" prompt="Enter Remote Shared Staff Hours per Day" sqref="D26 D31"/>
    <dataValidation allowBlank="1" showInputMessage="1" showErrorMessage="1" prompt="Remote Shared Staff Amount per Day formula is Wage times Hours per Day" sqref="E26 E31"/>
    <dataValidation allowBlank="1" showInputMessage="1" showErrorMessage="1" prompt="Total Remote Shared Staff Amount formula is equal to Remote Shared Staff Amount per Day" sqref="A30:B30"/>
    <dataValidation allowBlank="1" showInputMessage="1" showErrorMessage="1" prompt="RN Wage" sqref="B55:C56 B60:C60"/>
    <dataValidation allowBlank="1" showInputMessage="1" showErrorMessage="1" prompt="Enter RN Hours per Day" sqref="D55:D56 D60"/>
    <dataValidation allowBlank="1" showInputMessage="1" showErrorMessage="1" prompt="RN Amount per Day formula is Wage times Hours per Day" sqref="E55:E56 E60"/>
    <dataValidation allowBlank="1" showInputMessage="1" showErrorMessage="1" prompt="LPN Wage" sqref="B59:C59"/>
    <dataValidation allowBlank="1" showInputMessage="1" showErrorMessage="1" prompt="Enter LPN Hours per Day" sqref="D59"/>
    <dataValidation allowBlank="1" showInputMessage="1" showErrorMessage="1" prompt="LPN Amount per Day formula is Wage times Hours per Day" sqref="E59"/>
    <dataValidation allowBlank="1" showInputMessage="1" showErrorMessage="1" prompt="Total Remote Shared Staff Amount formula equals Individual Amount for Remote Shared Staffing plus Individual Remote Staff Amount per Day" sqref="C71"/>
    <dataValidation type="list" allowBlank="1" showInputMessage="1" showErrorMessage="1" prompt="Enter Add-on Choice" sqref="C50">
      <formula1>$B$50:$B$51</formula1>
    </dataValidation>
    <dataValidation allowBlank="1" showInputMessage="1" showErrorMessage="1" prompt="Number of Residents - Remote formula is equal to Number of Residents - Direct" sqref="C30"/>
    <dataValidation allowBlank="1" showInputMessage="1" showErrorMessage="1" prompt="Individual Amount for Remote Shared Staff formula is Total Remote Shared Staff Amount divided by Number of Residents-Remote" sqref="D30:E30"/>
    <dataValidation allowBlank="1" showInputMessage="1" showErrorMessage="1" prompt="Total Individual Amount for Shared Staffing formula is Total On-site Shared Staffing Amount divided by Number of Residents - On-site" sqref="D23:E23"/>
    <dataValidation allowBlank="1" showInputMessage="1" showErrorMessage="1" prompt="Deaf or Hard of Hearing Add-on Amount" sqref="B51"/>
    <dataValidation allowBlank="1" showInputMessage="1" showErrorMessage="1" prompt="Individual Remote Staff Wage" sqref="C42"/>
    <dataValidation allowBlank="1" showInputMessage="1" showErrorMessage="1" prompt="Enter Individual Remote Staff Hours per Day" sqref="D42"/>
    <dataValidation allowBlank="1" showInputMessage="1" showErrorMessage="1" prompt="Individual Remote Staff Amount per Day formula is Individual Wage times Individual Remote Staff Hours per Day" sqref="E42"/>
    <dataValidation type="list" allowBlank="1" showInputMessage="1" showErrorMessage="1" prompt="Enter Number of Residents - On-site" sqref="B14:C14">
      <formula1>$I$10:$I$15</formula1>
    </dataValidation>
    <dataValidation type="list" allowBlank="1" showInputMessage="1" showErrorMessage="1" prompt="Select a response of Yes if the recipient requires SHARED AWAKE OVERNIGHT staff." sqref="A22">
      <formula1>$I$20:$I$21</formula1>
    </dataValidation>
    <dataValidation type="list" allowBlank="1" showInputMessage="1" showErrorMessage="1" prompt="Enter the number of residents requiring Shared Awake overnight staff." sqref="B22:C22">
      <formula1>$I$10:$I$15</formula1>
    </dataValidation>
    <dataValidation allowBlank="1" showInputMessage="1" showErrorMessage="1" prompt="Total Individual Amount for Shared Staffing formula is Total Daytime Shared Staffing Amount divided by Number of Residents" sqref="D14:E14"/>
    <dataValidation allowBlank="1" showInputMessage="1" showErrorMessage="1" prompt="Total Individual Amount for Shared Staffing formula is Total Overnight Shared Staffing Amount divided by Number of Residents" sqref="D18:E18"/>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dataValidation allowBlank="1" showInputMessage="1" showErrorMessage="1" prompt="Enter Add-on Choice" sqref="C51"/>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47</v>
      </c>
      <c r="B1" s="89"/>
      <c r="C1" s="89"/>
      <c r="D1" s="89"/>
      <c r="E1" s="22"/>
    </row>
    <row r="2" spans="1:5" ht="12.75">
      <c r="A2" s="22"/>
      <c r="B2" s="22"/>
      <c r="C2" s="22"/>
      <c r="D2" s="22"/>
      <c r="E2" s="22"/>
    </row>
    <row r="3" spans="1:5" ht="12.75">
      <c r="A3" s="90" t="s">
        <v>31</v>
      </c>
      <c r="B3" s="90"/>
      <c r="C3" s="90"/>
      <c r="D3" s="90"/>
      <c r="E3" s="22"/>
    </row>
    <row r="4" spans="1:5" ht="12.75">
      <c r="A4" s="229" t="s">
        <v>26</v>
      </c>
      <c r="B4" s="230"/>
      <c r="C4" s="1" t="s">
        <v>27</v>
      </c>
      <c r="D4" s="22"/>
      <c r="E4" s="22"/>
    </row>
    <row r="5" spans="1:5" ht="12.75">
      <c r="A5" s="224" t="s">
        <v>43</v>
      </c>
      <c r="B5" s="225"/>
      <c r="C5" s="226">
        <v>0.1156</v>
      </c>
      <c r="D5" s="22"/>
      <c r="E5" s="22"/>
    </row>
    <row r="6" spans="1:5" ht="12.75">
      <c r="A6" s="6"/>
      <c r="B6" s="231" t="s">
        <v>44</v>
      </c>
      <c r="C6" s="227"/>
      <c r="D6" s="22"/>
      <c r="E6" s="22"/>
    </row>
    <row r="7" spans="1:5" ht="12.75">
      <c r="A7" s="7"/>
      <c r="B7" s="232"/>
      <c r="C7" s="228"/>
      <c r="D7" s="22"/>
      <c r="E7" s="22"/>
    </row>
    <row r="8" spans="1:5" ht="12.75">
      <c r="A8" s="224" t="s">
        <v>41</v>
      </c>
      <c r="B8" s="225"/>
      <c r="C8" s="226">
        <v>0.1204</v>
      </c>
      <c r="D8" s="22"/>
      <c r="E8" s="22"/>
    </row>
    <row r="9" spans="1:5" ht="12.75">
      <c r="A9" s="6"/>
      <c r="B9" s="3" t="s">
        <v>2</v>
      </c>
      <c r="C9" s="227"/>
      <c r="D9" s="22"/>
      <c r="E9" s="22"/>
    </row>
    <row r="10" spans="1:5" ht="12.75">
      <c r="A10" s="6"/>
      <c r="B10" s="3" t="s">
        <v>53</v>
      </c>
      <c r="C10" s="227"/>
      <c r="D10" s="22"/>
      <c r="E10" s="22"/>
    </row>
    <row r="11" spans="1:5" ht="12.75">
      <c r="A11" s="6"/>
      <c r="B11" s="3" t="s">
        <v>3</v>
      </c>
      <c r="C11" s="227"/>
      <c r="D11" s="22"/>
      <c r="E11" s="22"/>
    </row>
    <row r="12" spans="1:5" ht="12.75">
      <c r="A12" s="6"/>
      <c r="B12" s="3" t="s">
        <v>4</v>
      </c>
      <c r="C12" s="227"/>
      <c r="D12" s="22"/>
      <c r="E12" s="22"/>
    </row>
    <row r="13" spans="1:5" ht="12.75">
      <c r="A13" s="6"/>
      <c r="B13" s="3" t="s">
        <v>6</v>
      </c>
      <c r="C13" s="227"/>
      <c r="D13" s="22"/>
      <c r="E13" s="22"/>
    </row>
    <row r="14" spans="1:5" ht="12.75">
      <c r="A14" s="6"/>
      <c r="B14" s="3" t="s">
        <v>5</v>
      </c>
      <c r="C14" s="227"/>
      <c r="D14" s="22"/>
      <c r="E14" s="22"/>
    </row>
    <row r="15" spans="1:5" ht="12.75">
      <c r="A15" s="6"/>
      <c r="B15" s="3" t="s">
        <v>7</v>
      </c>
      <c r="C15" s="227"/>
      <c r="D15" s="22"/>
      <c r="E15" s="22"/>
    </row>
    <row r="16" spans="1:5" ht="12.75">
      <c r="A16" s="6"/>
      <c r="B16" s="3" t="s">
        <v>8</v>
      </c>
      <c r="C16" s="227"/>
      <c r="D16" s="22"/>
      <c r="E16" s="22"/>
    </row>
    <row r="17" spans="1:5" ht="12.75">
      <c r="A17" s="6"/>
      <c r="B17" s="3" t="s">
        <v>40</v>
      </c>
      <c r="C17" s="227"/>
      <c r="D17" s="22"/>
      <c r="E17" s="22"/>
    </row>
    <row r="18" spans="1:5" ht="11.25" customHeight="1">
      <c r="A18" s="7"/>
      <c r="B18" s="8"/>
      <c r="C18" s="228"/>
      <c r="D18" s="22"/>
      <c r="E18" s="22"/>
    </row>
    <row r="19" spans="1:5" ht="12.75">
      <c r="A19" s="233" t="s">
        <v>64</v>
      </c>
      <c r="B19" s="234"/>
      <c r="C19" s="28">
        <f>SUM(C5:C18)</f>
        <v>0.236</v>
      </c>
      <c r="D19" s="22"/>
      <c r="E19" s="22"/>
    </row>
    <row r="20" spans="1:5" ht="12.75">
      <c r="A20" s="22"/>
      <c r="B20" s="22"/>
      <c r="C20" s="22"/>
      <c r="D20" s="22"/>
      <c r="E20" s="22"/>
    </row>
    <row r="21" spans="1:5" ht="12.75">
      <c r="A21" s="223"/>
      <c r="B21" s="223"/>
      <c r="D21" s="22"/>
      <c r="E21" s="22"/>
    </row>
    <row r="22" spans="1:5" ht="12.75">
      <c r="A22" s="22"/>
      <c r="B22" s="22"/>
      <c r="C22" s="22"/>
      <c r="D22" s="22"/>
      <c r="E22" s="22"/>
    </row>
    <row r="23" spans="1:5" ht="12.75">
      <c r="A23" s="22"/>
      <c r="B23" s="22"/>
      <c r="C23" s="22"/>
      <c r="D23" s="22"/>
      <c r="E23" s="22"/>
    </row>
  </sheetData>
  <sheetProtection password="C10A"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E4" sqref="E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39" t="s">
        <v>11</v>
      </c>
      <c r="B4" s="240"/>
      <c r="C4" s="11" t="s">
        <v>12</v>
      </c>
      <c r="D4" s="12" t="s">
        <v>13</v>
      </c>
      <c r="F4" s="22"/>
      <c r="G4" s="22"/>
    </row>
    <row r="5" spans="1:7" ht="12.75">
      <c r="A5" s="235" t="s">
        <v>18</v>
      </c>
      <c r="B5" s="236"/>
      <c r="C5" s="15">
        <v>0</v>
      </c>
      <c r="D5" s="141">
        <v>0</v>
      </c>
      <c r="F5" s="22"/>
      <c r="G5" s="22"/>
    </row>
    <row r="6" spans="1:7" ht="12.75">
      <c r="A6" s="235" t="s">
        <v>14</v>
      </c>
      <c r="B6" s="236"/>
      <c r="C6" s="144">
        <v>1742.62</v>
      </c>
      <c r="D6" s="142"/>
      <c r="F6" s="22"/>
      <c r="G6" s="22"/>
    </row>
    <row r="7" spans="1:7" ht="12.75">
      <c r="A7" s="235" t="s">
        <v>72</v>
      </c>
      <c r="B7" s="236"/>
      <c r="C7" s="144">
        <v>3111.81</v>
      </c>
      <c r="D7" s="142"/>
      <c r="F7" s="22"/>
      <c r="G7" s="22"/>
    </row>
    <row r="8" spans="1:7" ht="12.75">
      <c r="A8" s="235"/>
      <c r="B8" s="236"/>
      <c r="C8" s="16"/>
      <c r="D8" s="143"/>
      <c r="F8" s="22"/>
      <c r="G8" s="22"/>
    </row>
    <row r="9" spans="1:7" ht="12.75">
      <c r="A9" s="225" t="s">
        <v>52</v>
      </c>
      <c r="B9" s="225"/>
      <c r="C9" s="225"/>
      <c r="D9" s="225"/>
      <c r="F9" s="22"/>
      <c r="G9" s="22"/>
    </row>
    <row r="10" spans="1:7" ht="12.75">
      <c r="A10" s="22"/>
      <c r="B10" s="22"/>
      <c r="C10" s="22"/>
      <c r="D10" s="22"/>
      <c r="E10" s="22"/>
      <c r="F10" s="22"/>
      <c r="G10" s="22"/>
    </row>
    <row r="11" spans="1:7" ht="12.75">
      <c r="A11" s="90" t="s">
        <v>33</v>
      </c>
      <c r="B11" s="90"/>
      <c r="C11" s="90"/>
      <c r="D11" s="90"/>
      <c r="E11" s="90"/>
      <c r="F11" s="22"/>
      <c r="G11" s="22"/>
    </row>
    <row r="12" spans="1:7" ht="12.75">
      <c r="A12" s="229" t="s">
        <v>12</v>
      </c>
      <c r="B12" s="230"/>
      <c r="C12" s="17">
        <f>D5</f>
        <v>0</v>
      </c>
      <c r="D12" s="22"/>
      <c r="E12" s="22"/>
      <c r="F12" s="22"/>
      <c r="G12" s="22"/>
    </row>
    <row r="13" spans="1:7" ht="12.75">
      <c r="A13" s="237" t="s">
        <v>21</v>
      </c>
      <c r="B13" s="238"/>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C10A"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43" t="s">
        <v>29</v>
      </c>
      <c r="B4" s="244"/>
      <c r="C4" s="14" t="s">
        <v>28</v>
      </c>
      <c r="D4" s="22"/>
      <c r="E4" s="22"/>
    </row>
    <row r="5" spans="1:5" ht="99" customHeight="1">
      <c r="A5" s="241" t="s">
        <v>45</v>
      </c>
      <c r="B5" s="242"/>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C10A"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G10" sqref="G10"/>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54</v>
      </c>
      <c r="B1" s="89"/>
      <c r="C1" s="89"/>
      <c r="D1" s="89"/>
      <c r="E1" s="89"/>
      <c r="F1" s="89"/>
      <c r="G1" s="22"/>
    </row>
    <row r="2" spans="1:7" ht="12.75">
      <c r="A2" s="22"/>
      <c r="B2" s="22"/>
      <c r="C2" s="22"/>
      <c r="D2" s="22"/>
      <c r="E2" s="22"/>
      <c r="F2" s="22"/>
      <c r="G2" s="22"/>
    </row>
    <row r="3" spans="1:6" ht="12.75">
      <c r="A3" s="90" t="s">
        <v>55</v>
      </c>
      <c r="B3" s="90"/>
      <c r="C3" s="90"/>
      <c r="D3" s="90"/>
      <c r="E3" s="90"/>
      <c r="F3" s="90"/>
    </row>
    <row r="4" spans="1:5" ht="12.75">
      <c r="A4" s="254" t="s">
        <v>56</v>
      </c>
      <c r="B4" s="254"/>
      <c r="C4" s="254"/>
      <c r="D4" s="254"/>
      <c r="E4" s="13" t="s">
        <v>34</v>
      </c>
    </row>
    <row r="5" spans="1:5" ht="12.75">
      <c r="A5" s="255" t="s">
        <v>49</v>
      </c>
      <c r="B5" s="255"/>
      <c r="C5" s="255"/>
      <c r="D5" s="255"/>
      <c r="E5" s="40">
        <v>0.033</v>
      </c>
    </row>
    <row r="6" spans="1:5" ht="12.75">
      <c r="A6" s="256" t="s">
        <v>57</v>
      </c>
      <c r="B6" s="256"/>
      <c r="C6" s="256"/>
      <c r="D6" s="256"/>
      <c r="E6" s="28">
        <f>SUM(E5:E5)</f>
        <v>0.033</v>
      </c>
    </row>
    <row r="7" spans="1:5" ht="12.75">
      <c r="A7" s="33"/>
      <c r="B7" s="33"/>
      <c r="C7" s="33"/>
      <c r="D7" s="33"/>
      <c r="E7" s="33"/>
    </row>
    <row r="8" spans="1:5" ht="12.75">
      <c r="A8" s="29"/>
      <c r="B8" s="29"/>
      <c r="C8" s="29"/>
      <c r="D8" s="29"/>
      <c r="E8" s="29"/>
    </row>
    <row r="9" spans="1:5" ht="12.75">
      <c r="A9" s="29"/>
      <c r="B9" s="29"/>
      <c r="C9" s="29"/>
      <c r="D9" s="29"/>
      <c r="E9" s="29"/>
    </row>
    <row r="10" spans="1:6" ht="12.75">
      <c r="A10" s="91" t="s">
        <v>58</v>
      </c>
      <c r="B10" s="92"/>
      <c r="C10" s="92"/>
      <c r="D10" s="92"/>
      <c r="E10" s="92"/>
      <c r="F10" s="92"/>
    </row>
    <row r="11" spans="1:5" ht="12.75">
      <c r="A11" s="248" t="s">
        <v>51</v>
      </c>
      <c r="B11" s="249"/>
      <c r="C11" s="249"/>
      <c r="D11" s="250"/>
      <c r="E11" s="40">
        <v>0.013</v>
      </c>
    </row>
    <row r="12" spans="1:5" ht="12.75">
      <c r="A12" s="248" t="s">
        <v>65</v>
      </c>
      <c r="B12" s="249"/>
      <c r="C12" s="249"/>
      <c r="D12" s="250"/>
      <c r="E12" s="40">
        <v>0.017</v>
      </c>
    </row>
    <row r="13" spans="1:5" ht="12.75">
      <c r="A13" s="251" t="s">
        <v>59</v>
      </c>
      <c r="B13" s="252"/>
      <c r="C13" s="252"/>
      <c r="D13" s="253"/>
      <c r="E13" s="28">
        <f>SUM(E10:E12)</f>
        <v>0.03</v>
      </c>
    </row>
    <row r="14" spans="1:5" ht="12.75">
      <c r="A14" s="29"/>
      <c r="B14" s="29"/>
      <c r="C14" s="29"/>
      <c r="D14" s="29"/>
      <c r="E14" s="29"/>
    </row>
    <row r="15" spans="1:5" ht="12.75">
      <c r="A15" s="29" t="s">
        <v>60</v>
      </c>
      <c r="B15" s="29"/>
      <c r="C15" s="29"/>
      <c r="D15" s="29"/>
      <c r="E15" s="29"/>
    </row>
    <row r="16" spans="1:5" ht="12.75">
      <c r="A16" s="245" t="s">
        <v>61</v>
      </c>
      <c r="B16" s="246"/>
      <c r="C16" s="246"/>
      <c r="D16" s="247"/>
      <c r="E16" s="41">
        <f>SUM(E6,E13)</f>
        <v>0.063</v>
      </c>
    </row>
    <row r="17" ht="16.5" customHeight="1"/>
  </sheetData>
  <sheetProtection password="C10A"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0" sqref="C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5" bestFit="1" customWidth="1"/>
  </cols>
  <sheetData>
    <row r="3" spans="1:4" ht="12.75">
      <c r="A3" s="4" t="s">
        <v>104</v>
      </c>
      <c r="B3" s="94"/>
      <c r="C3" s="94"/>
      <c r="D3" s="94"/>
    </row>
    <row r="4" spans="1:4" ht="12.75">
      <c r="A4" s="96" t="s">
        <v>105</v>
      </c>
      <c r="B4" s="257" t="s">
        <v>106</v>
      </c>
      <c r="C4" s="258"/>
      <c r="D4" s="259"/>
    </row>
    <row r="5" spans="1:4" ht="12.75">
      <c r="A5" s="96" t="s">
        <v>107</v>
      </c>
      <c r="B5" s="260" t="str">
        <f>INDEX($C$10:$C$108,MATCH(B4:D4,B10:B108,0))</f>
        <v>Unspecified Region</v>
      </c>
      <c r="C5" s="261"/>
      <c r="D5" s="262"/>
    </row>
    <row r="7" spans="1:2" ht="12.75" hidden="1">
      <c r="A7" t="s">
        <v>108</v>
      </c>
      <c r="B7" t="str">
        <f>INDEX($D$10:$D$108,MATCH(B4:D4,B10:B108,0))</f>
        <v>-</v>
      </c>
    </row>
    <row r="8" ht="12.75" hidden="1"/>
    <row r="9" spans="2:6" ht="15" hidden="1">
      <c r="B9" s="97" t="s">
        <v>109</v>
      </c>
      <c r="C9" s="97" t="s">
        <v>110</v>
      </c>
      <c r="D9" s="98" t="s">
        <v>108</v>
      </c>
      <c r="F9"/>
    </row>
    <row r="10" spans="2:6" ht="15" hidden="1">
      <c r="B10" s="99" t="s">
        <v>106</v>
      </c>
      <c r="C10" s="99" t="s">
        <v>111</v>
      </c>
      <c r="D10" s="100" t="s">
        <v>112</v>
      </c>
      <c r="F10"/>
    </row>
    <row r="11" spans="2:6" ht="15" hidden="1">
      <c r="B11" s="101" t="s">
        <v>113</v>
      </c>
      <c r="C11" s="101" t="s">
        <v>114</v>
      </c>
      <c r="D11" s="102">
        <v>0.972</v>
      </c>
      <c r="F11"/>
    </row>
    <row r="12" spans="2:6" ht="15" hidden="1">
      <c r="B12" s="101" t="s">
        <v>115</v>
      </c>
      <c r="C12" s="101" t="s">
        <v>116</v>
      </c>
      <c r="D12" s="102">
        <v>1.023</v>
      </c>
      <c r="F12"/>
    </row>
    <row r="13" spans="2:6" ht="15" hidden="1">
      <c r="B13" s="101" t="s">
        <v>117</v>
      </c>
      <c r="C13" s="101" t="s">
        <v>118</v>
      </c>
      <c r="D13" s="102">
        <v>0.979</v>
      </c>
      <c r="F13"/>
    </row>
    <row r="14" spans="2:6" ht="15" hidden="1">
      <c r="B14" s="101" t="s">
        <v>119</v>
      </c>
      <c r="C14" s="101" t="s">
        <v>118</v>
      </c>
      <c r="D14" s="102">
        <v>0.979</v>
      </c>
      <c r="F14"/>
    </row>
    <row r="15" spans="2:6" ht="15" hidden="1">
      <c r="B15" s="101" t="s">
        <v>120</v>
      </c>
      <c r="C15" s="101" t="s">
        <v>121</v>
      </c>
      <c r="D15" s="102">
        <v>0.954</v>
      </c>
      <c r="F15"/>
    </row>
    <row r="16" spans="2:6" ht="15" hidden="1">
      <c r="B16" s="101" t="s">
        <v>122</v>
      </c>
      <c r="C16" s="103" t="s">
        <v>123</v>
      </c>
      <c r="D16" s="102">
        <v>0.983</v>
      </c>
      <c r="F16"/>
    </row>
    <row r="17" spans="2:6" ht="15" hidden="1">
      <c r="B17" s="101" t="s">
        <v>124</v>
      </c>
      <c r="C17" s="101" t="s">
        <v>125</v>
      </c>
      <c r="D17" s="102">
        <v>1.023</v>
      </c>
      <c r="F17"/>
    </row>
    <row r="18" spans="2:6" ht="15" hidden="1">
      <c r="B18" s="101" t="s">
        <v>126</v>
      </c>
      <c r="C18" s="103" t="s">
        <v>127</v>
      </c>
      <c r="D18" s="102">
        <v>0.957</v>
      </c>
      <c r="F18"/>
    </row>
    <row r="19" spans="2:6" ht="15" hidden="1">
      <c r="B19" s="101" t="s">
        <v>128</v>
      </c>
      <c r="C19" s="103" t="s">
        <v>129</v>
      </c>
      <c r="D19" s="102">
        <v>0.965</v>
      </c>
      <c r="F19"/>
    </row>
    <row r="20" spans="2:6" ht="15" hidden="1">
      <c r="B20" s="101" t="s">
        <v>130</v>
      </c>
      <c r="C20" s="101" t="s">
        <v>116</v>
      </c>
      <c r="D20" s="102">
        <v>1.023</v>
      </c>
      <c r="F20"/>
    </row>
    <row r="21" spans="2:6" ht="15" hidden="1">
      <c r="B21" s="101" t="s">
        <v>131</v>
      </c>
      <c r="C21" s="101" t="s">
        <v>118</v>
      </c>
      <c r="D21" s="102">
        <v>0.979</v>
      </c>
      <c r="F21"/>
    </row>
    <row r="22" spans="2:6" ht="15" hidden="1">
      <c r="B22" s="101" t="s">
        <v>132</v>
      </c>
      <c r="C22" s="103" t="s">
        <v>123</v>
      </c>
      <c r="D22" s="102">
        <v>0.983</v>
      </c>
      <c r="F22"/>
    </row>
    <row r="23" spans="2:6" ht="15" hidden="1">
      <c r="B23" s="101" t="s">
        <v>133</v>
      </c>
      <c r="C23" s="103" t="s">
        <v>116</v>
      </c>
      <c r="D23" s="102">
        <v>1.023</v>
      </c>
      <c r="F23"/>
    </row>
    <row r="24" spans="2:6" ht="15" hidden="1">
      <c r="B24" s="101" t="s">
        <v>134</v>
      </c>
      <c r="C24" s="103" t="s">
        <v>135</v>
      </c>
      <c r="D24" s="102">
        <v>1.025</v>
      </c>
      <c r="F24"/>
    </row>
    <row r="25" spans="2:6" ht="15" hidden="1">
      <c r="B25" s="101" t="s">
        <v>136</v>
      </c>
      <c r="C25" s="101" t="s">
        <v>118</v>
      </c>
      <c r="D25" s="102">
        <v>0.979</v>
      </c>
      <c r="F25"/>
    </row>
    <row r="26" spans="2:6" ht="15" hidden="1">
      <c r="B26" s="101" t="s">
        <v>137</v>
      </c>
      <c r="C26" s="103" t="s">
        <v>114</v>
      </c>
      <c r="D26" s="102">
        <v>0.972</v>
      </c>
      <c r="F26"/>
    </row>
    <row r="27" spans="2:6" ht="15" hidden="1">
      <c r="B27" s="101" t="s">
        <v>138</v>
      </c>
      <c r="C27" s="103" t="s">
        <v>123</v>
      </c>
      <c r="D27" s="102">
        <v>0.983</v>
      </c>
      <c r="F27"/>
    </row>
    <row r="28" spans="2:6" ht="15" hidden="1">
      <c r="B28" s="101" t="s">
        <v>139</v>
      </c>
      <c r="C28" s="101" t="s">
        <v>118</v>
      </c>
      <c r="D28" s="102">
        <v>0.979</v>
      </c>
      <c r="F28"/>
    </row>
    <row r="29" spans="2:6" ht="15" hidden="1">
      <c r="B29" s="101" t="s">
        <v>140</v>
      </c>
      <c r="C29" s="101" t="s">
        <v>116</v>
      </c>
      <c r="D29" s="102">
        <v>1.023</v>
      </c>
      <c r="F29"/>
    </row>
    <row r="30" spans="2:6" ht="15" hidden="1">
      <c r="B30" s="101" t="s">
        <v>141</v>
      </c>
      <c r="C30" s="103" t="s">
        <v>142</v>
      </c>
      <c r="D30" s="102">
        <v>1.018</v>
      </c>
      <c r="F30"/>
    </row>
    <row r="31" spans="2:6" ht="15" hidden="1">
      <c r="B31" s="101" t="s">
        <v>143</v>
      </c>
      <c r="C31" s="101" t="s">
        <v>118</v>
      </c>
      <c r="D31" s="102">
        <v>0.979</v>
      </c>
      <c r="F31"/>
    </row>
    <row r="32" spans="2:6" ht="15" hidden="1">
      <c r="B32" s="101" t="s">
        <v>144</v>
      </c>
      <c r="C32" s="103" t="s">
        <v>127</v>
      </c>
      <c r="D32" s="102">
        <v>0.957</v>
      </c>
      <c r="F32"/>
    </row>
    <row r="33" spans="2:6" ht="15" hidden="1">
      <c r="B33" s="101" t="s">
        <v>145</v>
      </c>
      <c r="C33" s="103" t="s">
        <v>142</v>
      </c>
      <c r="D33" s="102">
        <v>1.018</v>
      </c>
      <c r="F33"/>
    </row>
    <row r="34" spans="2:6" ht="15" hidden="1">
      <c r="B34" s="101" t="s">
        <v>146</v>
      </c>
      <c r="C34" s="103" t="s">
        <v>127</v>
      </c>
      <c r="D34" s="102">
        <v>0.957</v>
      </c>
      <c r="F34"/>
    </row>
    <row r="35" spans="2:6" ht="15" hidden="1">
      <c r="B35" s="101" t="s">
        <v>147</v>
      </c>
      <c r="C35" s="103" t="s">
        <v>127</v>
      </c>
      <c r="D35" s="102">
        <v>0.957</v>
      </c>
      <c r="F35"/>
    </row>
    <row r="36" spans="2:6" ht="15" hidden="1">
      <c r="B36" s="101" t="s">
        <v>148</v>
      </c>
      <c r="C36" s="101" t="s">
        <v>118</v>
      </c>
      <c r="D36" s="102">
        <v>0.979</v>
      </c>
      <c r="F36"/>
    </row>
    <row r="37" spans="2:6" ht="15" hidden="1">
      <c r="B37" s="101" t="s">
        <v>149</v>
      </c>
      <c r="C37" s="101" t="s">
        <v>116</v>
      </c>
      <c r="D37" s="102">
        <v>1.023</v>
      </c>
      <c r="F37"/>
    </row>
    <row r="38" spans="2:6" ht="15" hidden="1">
      <c r="B38" s="101" t="s">
        <v>150</v>
      </c>
      <c r="C38" s="103" t="s">
        <v>151</v>
      </c>
      <c r="D38" s="102">
        <v>0.995</v>
      </c>
      <c r="F38"/>
    </row>
    <row r="39" spans="2:6" ht="15" hidden="1">
      <c r="B39" s="101" t="s">
        <v>152</v>
      </c>
      <c r="C39" s="101" t="s">
        <v>118</v>
      </c>
      <c r="D39" s="102">
        <v>0.979</v>
      </c>
      <c r="F39"/>
    </row>
    <row r="40" spans="2:6" ht="15" hidden="1">
      <c r="B40" s="101" t="s">
        <v>153</v>
      </c>
      <c r="C40" s="103" t="s">
        <v>116</v>
      </c>
      <c r="D40" s="102">
        <v>1.023</v>
      </c>
      <c r="F40"/>
    </row>
    <row r="41" spans="2:6" ht="15" hidden="1">
      <c r="B41" s="101" t="s">
        <v>154</v>
      </c>
      <c r="C41" s="103" t="s">
        <v>114</v>
      </c>
      <c r="D41" s="102">
        <v>0.972</v>
      </c>
      <c r="F41"/>
    </row>
    <row r="42" spans="2:6" ht="15" hidden="1">
      <c r="B42" s="101" t="s">
        <v>155</v>
      </c>
      <c r="C42" s="103" t="s">
        <v>123</v>
      </c>
      <c r="D42" s="102">
        <v>0.983</v>
      </c>
      <c r="F42"/>
    </row>
    <row r="43" spans="2:6" ht="15" hidden="1">
      <c r="B43" s="101" t="s">
        <v>156</v>
      </c>
      <c r="C43" s="103" t="s">
        <v>114</v>
      </c>
      <c r="D43" s="102">
        <v>0.972</v>
      </c>
      <c r="F43"/>
    </row>
    <row r="44" spans="2:6" ht="15" hidden="1">
      <c r="B44" s="101" t="s">
        <v>157</v>
      </c>
      <c r="C44" s="103" t="s">
        <v>123</v>
      </c>
      <c r="D44" s="102">
        <v>0.983</v>
      </c>
      <c r="F44"/>
    </row>
    <row r="45" spans="2:6" ht="15" hidden="1">
      <c r="B45" s="101" t="s">
        <v>158</v>
      </c>
      <c r="C45" s="101" t="s">
        <v>118</v>
      </c>
      <c r="D45" s="102">
        <v>0.979</v>
      </c>
      <c r="F45"/>
    </row>
    <row r="46" spans="2:6" ht="15" hidden="1">
      <c r="B46" s="101" t="s">
        <v>159</v>
      </c>
      <c r="C46" s="103" t="s">
        <v>114</v>
      </c>
      <c r="D46" s="102">
        <v>0.972</v>
      </c>
      <c r="F46"/>
    </row>
    <row r="47" spans="2:6" ht="15" hidden="1">
      <c r="B47" s="101" t="s">
        <v>160</v>
      </c>
      <c r="C47" s="103" t="s">
        <v>123</v>
      </c>
      <c r="D47" s="102">
        <v>0.983</v>
      </c>
      <c r="F47"/>
    </row>
    <row r="48" spans="2:6" ht="15" hidden="1">
      <c r="B48" s="101" t="s">
        <v>161</v>
      </c>
      <c r="C48" s="103" t="s">
        <v>114</v>
      </c>
      <c r="D48" s="102">
        <v>0.972</v>
      </c>
      <c r="F48"/>
    </row>
    <row r="49" spans="2:6" ht="15" hidden="1">
      <c r="B49" s="101" t="s">
        <v>162</v>
      </c>
      <c r="C49" s="101" t="s">
        <v>118</v>
      </c>
      <c r="D49" s="102">
        <v>0.979</v>
      </c>
      <c r="F49"/>
    </row>
    <row r="50" spans="2:6" ht="15" hidden="1">
      <c r="B50" s="101" t="s">
        <v>163</v>
      </c>
      <c r="C50" s="103" t="s">
        <v>116</v>
      </c>
      <c r="D50" s="102">
        <v>1.023</v>
      </c>
      <c r="F50"/>
    </row>
    <row r="51" spans="2:6" ht="15" hidden="1">
      <c r="B51" s="101" t="s">
        <v>164</v>
      </c>
      <c r="C51" s="103" t="s">
        <v>123</v>
      </c>
      <c r="D51" s="102">
        <v>0.983</v>
      </c>
      <c r="F51"/>
    </row>
    <row r="52" spans="2:6" ht="15" hidden="1">
      <c r="B52" s="101" t="s">
        <v>165</v>
      </c>
      <c r="C52" s="103" t="s">
        <v>123</v>
      </c>
      <c r="D52" s="102">
        <v>0.983</v>
      </c>
      <c r="F52"/>
    </row>
    <row r="53" spans="2:6" ht="15" hidden="1">
      <c r="B53" s="101" t="s">
        <v>166</v>
      </c>
      <c r="C53" s="103" t="s">
        <v>123</v>
      </c>
      <c r="D53" s="102">
        <v>0.983</v>
      </c>
      <c r="F53"/>
    </row>
    <row r="54" spans="2:6" ht="15" hidden="1">
      <c r="B54" s="101" t="s">
        <v>167</v>
      </c>
      <c r="C54" s="101" t="s">
        <v>118</v>
      </c>
      <c r="D54" s="102">
        <v>0.979</v>
      </c>
      <c r="F54"/>
    </row>
    <row r="55" spans="2:6" ht="15" hidden="1">
      <c r="B55" s="101" t="s">
        <v>168</v>
      </c>
      <c r="C55" s="101" t="s">
        <v>118</v>
      </c>
      <c r="D55" s="102">
        <v>0.979</v>
      </c>
      <c r="F55"/>
    </row>
    <row r="56" spans="2:6" ht="15" hidden="1">
      <c r="B56" s="101" t="s">
        <v>169</v>
      </c>
      <c r="C56" s="103" t="s">
        <v>127</v>
      </c>
      <c r="D56" s="102">
        <v>0.957</v>
      </c>
      <c r="F56"/>
    </row>
    <row r="57" spans="2:6" ht="15" hidden="1">
      <c r="B57" s="101" t="s">
        <v>170</v>
      </c>
      <c r="C57" s="103" t="s">
        <v>123</v>
      </c>
      <c r="D57" s="102">
        <v>0.983</v>
      </c>
      <c r="F57"/>
    </row>
    <row r="58" spans="2:6" ht="15" hidden="1">
      <c r="B58" s="101" t="s">
        <v>171</v>
      </c>
      <c r="C58" s="103" t="s">
        <v>116</v>
      </c>
      <c r="D58" s="102">
        <v>1.023</v>
      </c>
      <c r="F58"/>
    </row>
    <row r="59" spans="2:6" ht="15" hidden="1">
      <c r="B59" s="101" t="s">
        <v>172</v>
      </c>
      <c r="C59" s="101" t="s">
        <v>118</v>
      </c>
      <c r="D59" s="102">
        <v>0.979</v>
      </c>
      <c r="F59"/>
    </row>
    <row r="60" spans="2:6" ht="15" hidden="1">
      <c r="B60" s="101" t="s">
        <v>173</v>
      </c>
      <c r="C60" s="103" t="s">
        <v>127</v>
      </c>
      <c r="D60" s="102">
        <v>0.957</v>
      </c>
      <c r="F60"/>
    </row>
    <row r="61" spans="2:6" ht="15" hidden="1">
      <c r="B61" s="101" t="s">
        <v>174</v>
      </c>
      <c r="C61" s="103" t="s">
        <v>123</v>
      </c>
      <c r="D61" s="102">
        <v>0.983</v>
      </c>
      <c r="F61"/>
    </row>
    <row r="62" spans="2:6" ht="15" hidden="1">
      <c r="B62" s="101" t="s">
        <v>175</v>
      </c>
      <c r="C62" s="103" t="s">
        <v>125</v>
      </c>
      <c r="D62" s="102">
        <v>1.023</v>
      </c>
      <c r="F62"/>
    </row>
    <row r="63" spans="2:6" ht="15" hidden="1">
      <c r="B63" s="101" t="s">
        <v>176</v>
      </c>
      <c r="C63" s="103" t="s">
        <v>123</v>
      </c>
      <c r="D63" s="102">
        <v>0.983</v>
      </c>
      <c r="F63"/>
    </row>
    <row r="64" spans="2:6" ht="15" hidden="1">
      <c r="B64" s="101" t="s">
        <v>177</v>
      </c>
      <c r="C64" s="101" t="s">
        <v>118</v>
      </c>
      <c r="D64" s="102">
        <v>0.979</v>
      </c>
      <c r="F64"/>
    </row>
    <row r="65" spans="2:6" ht="15" hidden="1">
      <c r="B65" s="101" t="s">
        <v>178</v>
      </c>
      <c r="C65" s="103" t="s">
        <v>142</v>
      </c>
      <c r="D65" s="102">
        <v>1.018</v>
      </c>
      <c r="F65"/>
    </row>
    <row r="66" spans="2:6" ht="15" hidden="1">
      <c r="B66" s="101" t="s">
        <v>179</v>
      </c>
      <c r="C66" s="101" t="s">
        <v>118</v>
      </c>
      <c r="D66" s="102">
        <v>0.979</v>
      </c>
      <c r="F66"/>
    </row>
    <row r="67" spans="2:6" ht="15" hidden="1">
      <c r="B67" s="101" t="s">
        <v>180</v>
      </c>
      <c r="C67" s="101" t="s">
        <v>118</v>
      </c>
      <c r="D67" s="102">
        <v>0.979</v>
      </c>
      <c r="F67"/>
    </row>
    <row r="68" spans="2:6" ht="15" hidden="1">
      <c r="B68" s="101" t="s">
        <v>181</v>
      </c>
      <c r="C68" s="103" t="s">
        <v>114</v>
      </c>
      <c r="D68" s="102">
        <v>0.972</v>
      </c>
      <c r="F68"/>
    </row>
    <row r="69" spans="2:6" ht="15" hidden="1">
      <c r="B69" s="101" t="s">
        <v>182</v>
      </c>
      <c r="C69" s="103" t="s">
        <v>123</v>
      </c>
      <c r="D69" s="102">
        <v>0.983</v>
      </c>
      <c r="F69"/>
    </row>
    <row r="70" spans="2:6" ht="15" hidden="1">
      <c r="B70" s="101" t="s">
        <v>183</v>
      </c>
      <c r="C70" s="103" t="s">
        <v>184</v>
      </c>
      <c r="D70" s="102">
        <v>1.012</v>
      </c>
      <c r="F70"/>
    </row>
    <row r="71" spans="2:6" ht="15" hidden="1">
      <c r="B71" s="101" t="s">
        <v>185</v>
      </c>
      <c r="C71" s="101" t="s">
        <v>118</v>
      </c>
      <c r="D71" s="102">
        <v>0.979</v>
      </c>
      <c r="F71"/>
    </row>
    <row r="72" spans="2:6" ht="15" hidden="1">
      <c r="B72" s="101" t="s">
        <v>186</v>
      </c>
      <c r="C72" s="101" t="s">
        <v>116</v>
      </c>
      <c r="D72" s="102">
        <v>1.023</v>
      </c>
      <c r="F72"/>
    </row>
    <row r="73" spans="2:6" ht="15" hidden="1">
      <c r="B73" s="101" t="s">
        <v>187</v>
      </c>
      <c r="C73" s="101" t="s">
        <v>118</v>
      </c>
      <c r="D73" s="102">
        <v>0.979</v>
      </c>
      <c r="F73"/>
    </row>
    <row r="74" spans="2:6" ht="15" hidden="1">
      <c r="B74" s="101" t="s">
        <v>188</v>
      </c>
      <c r="C74" s="103" t="s">
        <v>123</v>
      </c>
      <c r="D74" s="102">
        <v>0.983</v>
      </c>
      <c r="F74"/>
    </row>
    <row r="75" spans="2:6" ht="15" hidden="1">
      <c r="B75" s="101" t="s">
        <v>189</v>
      </c>
      <c r="C75" s="103" t="s">
        <v>123</v>
      </c>
      <c r="D75" s="102">
        <v>0.983</v>
      </c>
      <c r="F75"/>
    </row>
    <row r="76" spans="2:6" ht="15" hidden="1">
      <c r="B76" s="101" t="s">
        <v>190</v>
      </c>
      <c r="C76" s="103" t="s">
        <v>127</v>
      </c>
      <c r="D76" s="102">
        <v>0.957</v>
      </c>
      <c r="F76"/>
    </row>
    <row r="77" spans="2:6" ht="15" hidden="1">
      <c r="B77" s="101" t="s">
        <v>191</v>
      </c>
      <c r="C77" s="103" t="s">
        <v>123</v>
      </c>
      <c r="D77" s="102">
        <v>0.983</v>
      </c>
      <c r="F77"/>
    </row>
    <row r="78" spans="2:6" ht="15" hidden="1">
      <c r="B78" s="101" t="s">
        <v>192</v>
      </c>
      <c r="C78" s="101" t="s">
        <v>118</v>
      </c>
      <c r="D78" s="102">
        <v>0.979</v>
      </c>
      <c r="F78"/>
    </row>
    <row r="79" spans="2:6" ht="15" hidden="1">
      <c r="B79" s="101" t="s">
        <v>193</v>
      </c>
      <c r="C79" s="103" t="s">
        <v>129</v>
      </c>
      <c r="D79" s="102">
        <v>0.965</v>
      </c>
      <c r="F79"/>
    </row>
    <row r="80" spans="2:6" ht="15" hidden="1">
      <c r="B80" s="101" t="s">
        <v>194</v>
      </c>
      <c r="C80" s="101" t="s">
        <v>116</v>
      </c>
      <c r="D80" s="102">
        <v>1.023</v>
      </c>
      <c r="F80"/>
    </row>
    <row r="81" spans="2:6" ht="15" hidden="1">
      <c r="B81" s="101" t="s">
        <v>195</v>
      </c>
      <c r="C81" s="103" t="s">
        <v>116</v>
      </c>
      <c r="D81" s="102">
        <v>1.023</v>
      </c>
      <c r="F81"/>
    </row>
    <row r="82" spans="2:6" ht="15" hidden="1">
      <c r="B82" s="101" t="s">
        <v>196</v>
      </c>
      <c r="C82" s="103" t="s">
        <v>116</v>
      </c>
      <c r="D82" s="102">
        <v>1.023</v>
      </c>
      <c r="F82"/>
    </row>
    <row r="83" spans="2:6" ht="15" hidden="1">
      <c r="B83" s="101" t="s">
        <v>197</v>
      </c>
      <c r="C83" s="103" t="s">
        <v>121</v>
      </c>
      <c r="D83" s="102">
        <v>0.954</v>
      </c>
      <c r="F83"/>
    </row>
    <row r="84" spans="2:6" ht="15" hidden="1">
      <c r="B84" s="101" t="s">
        <v>198</v>
      </c>
      <c r="C84" s="103" t="s">
        <v>127</v>
      </c>
      <c r="D84" s="102">
        <v>0.957</v>
      </c>
      <c r="F84"/>
    </row>
    <row r="85" spans="2:6" ht="15" hidden="1">
      <c r="B85" s="101" t="s">
        <v>199</v>
      </c>
      <c r="C85" s="101" t="s">
        <v>118</v>
      </c>
      <c r="D85" s="102">
        <v>0.979</v>
      </c>
      <c r="F85"/>
    </row>
    <row r="86" spans="2:6" ht="15" hidden="1">
      <c r="B86" s="101" t="s">
        <v>200</v>
      </c>
      <c r="C86" s="103" t="s">
        <v>123</v>
      </c>
      <c r="D86" s="102">
        <v>0.983</v>
      </c>
      <c r="F86"/>
    </row>
    <row r="87" spans="2:6" ht="15" hidden="1">
      <c r="B87" s="101" t="s">
        <v>201</v>
      </c>
      <c r="C87" s="101" t="s">
        <v>118</v>
      </c>
      <c r="D87" s="102">
        <v>0.979</v>
      </c>
      <c r="F87"/>
    </row>
    <row r="88" spans="2:6" ht="15" hidden="1">
      <c r="B88" s="101" t="s">
        <v>202</v>
      </c>
      <c r="C88" s="101" t="s">
        <v>118</v>
      </c>
      <c r="D88" s="102">
        <v>0.979</v>
      </c>
      <c r="F88"/>
    </row>
    <row r="89" spans="2:6" ht="15" hidden="1">
      <c r="B89" s="101" t="s">
        <v>203</v>
      </c>
      <c r="C89" s="103" t="s">
        <v>142</v>
      </c>
      <c r="D89" s="102">
        <v>1.018</v>
      </c>
      <c r="F89"/>
    </row>
    <row r="90" spans="2:6" ht="15" hidden="1">
      <c r="B90" s="101" t="s">
        <v>204</v>
      </c>
      <c r="C90" s="101" t="s">
        <v>118</v>
      </c>
      <c r="D90" s="102">
        <v>0.979</v>
      </c>
      <c r="F90"/>
    </row>
    <row r="91" spans="2:6" ht="15" hidden="1">
      <c r="B91" s="101" t="s">
        <v>205</v>
      </c>
      <c r="C91" s="103" t="s">
        <v>127</v>
      </c>
      <c r="D91" s="102">
        <v>0.957</v>
      </c>
      <c r="F91"/>
    </row>
    <row r="92" spans="2:6" ht="15" hidden="1">
      <c r="B92" s="101" t="s">
        <v>206</v>
      </c>
      <c r="C92" s="101" t="s">
        <v>116</v>
      </c>
      <c r="D92" s="102">
        <v>1.023</v>
      </c>
      <c r="F92"/>
    </row>
    <row r="93" spans="2:6" ht="15" hidden="1">
      <c r="B93" s="101" t="s">
        <v>207</v>
      </c>
      <c r="C93" s="103" t="s">
        <v>127</v>
      </c>
      <c r="D93" s="102">
        <v>0.957</v>
      </c>
      <c r="F93"/>
    </row>
    <row r="94" spans="2:6" ht="15" hidden="1">
      <c r="B94" s="101" t="s">
        <v>208</v>
      </c>
      <c r="C94" s="101" t="s">
        <v>118</v>
      </c>
      <c r="D94" s="102">
        <v>0.979</v>
      </c>
      <c r="F94"/>
    </row>
    <row r="95" spans="2:6" ht="15" hidden="1">
      <c r="B95" s="101" t="s">
        <v>209</v>
      </c>
      <c r="C95" s="103" t="s">
        <v>127</v>
      </c>
      <c r="D95" s="102">
        <v>0.957</v>
      </c>
      <c r="F95"/>
    </row>
    <row r="96" spans="2:6" ht="15" hidden="1">
      <c r="B96" s="101" t="s">
        <v>210</v>
      </c>
      <c r="C96" s="103" t="s">
        <v>116</v>
      </c>
      <c r="D96" s="102">
        <v>1.023</v>
      </c>
      <c r="F96"/>
    </row>
    <row r="97" spans="2:6" ht="15" hidden="1">
      <c r="B97" s="145" t="s">
        <v>211</v>
      </c>
      <c r="C97" s="146" t="s">
        <v>123</v>
      </c>
      <c r="D97" s="147">
        <v>0.983</v>
      </c>
      <c r="F97"/>
    </row>
    <row r="98" spans="2:4" ht="12.75" hidden="1">
      <c r="B98" s="148" t="s">
        <v>239</v>
      </c>
      <c r="C98" s="148" t="s">
        <v>118</v>
      </c>
      <c r="D98" s="149">
        <v>0.979</v>
      </c>
    </row>
    <row r="99" spans="2:4" ht="12.75" hidden="1">
      <c r="B99" s="148" t="s">
        <v>240</v>
      </c>
      <c r="C99" s="148" t="s">
        <v>118</v>
      </c>
      <c r="D99" s="149">
        <v>0.979</v>
      </c>
    </row>
    <row r="100" spans="2:4" ht="12.75" hidden="1">
      <c r="B100" s="148" t="s">
        <v>241</v>
      </c>
      <c r="C100" s="148" t="s">
        <v>123</v>
      </c>
      <c r="D100" s="149">
        <v>0.983</v>
      </c>
    </row>
    <row r="101" spans="2:4" ht="12.75" hidden="1">
      <c r="B101" s="148" t="s">
        <v>242</v>
      </c>
      <c r="C101" s="148" t="s">
        <v>116</v>
      </c>
      <c r="D101" s="149">
        <v>1.023</v>
      </c>
    </row>
    <row r="102" spans="2:4" ht="12.75" hidden="1">
      <c r="B102" s="148" t="s">
        <v>243</v>
      </c>
      <c r="C102" s="148" t="s">
        <v>123</v>
      </c>
      <c r="D102" s="149">
        <v>0.983</v>
      </c>
    </row>
    <row r="103" spans="2:4" ht="12.75" hidden="1">
      <c r="B103" s="148" t="s">
        <v>244</v>
      </c>
      <c r="C103" s="148" t="s">
        <v>116</v>
      </c>
      <c r="D103" s="149">
        <v>1.023</v>
      </c>
    </row>
    <row r="104" spans="2:4" ht="12.75" hidden="1">
      <c r="B104" s="148" t="s">
        <v>245</v>
      </c>
      <c r="C104" s="148" t="s">
        <v>114</v>
      </c>
      <c r="D104" s="149">
        <v>0.972</v>
      </c>
    </row>
    <row r="105" spans="2:4" ht="12.75" hidden="1">
      <c r="B105" s="148" t="s">
        <v>246</v>
      </c>
      <c r="C105" s="148" t="s">
        <v>129</v>
      </c>
      <c r="D105" s="149">
        <v>0.965</v>
      </c>
    </row>
    <row r="106" spans="2:4" ht="12.75" hidden="1">
      <c r="B106" s="148" t="s">
        <v>247</v>
      </c>
      <c r="C106" s="148" t="s">
        <v>118</v>
      </c>
      <c r="D106" s="148">
        <v>0.979</v>
      </c>
    </row>
    <row r="107" spans="2:4" ht="12.75" hidden="1">
      <c r="B107" s="148" t="s">
        <v>248</v>
      </c>
      <c r="C107" s="148" t="s">
        <v>114</v>
      </c>
      <c r="D107" s="149">
        <v>0.972</v>
      </c>
    </row>
    <row r="108" spans="2:4" ht="12.75" hidden="1">
      <c r="B108" s="148" t="s">
        <v>249</v>
      </c>
      <c r="C108" s="148" t="s">
        <v>127</v>
      </c>
      <c r="D108" s="149">
        <v>0.957</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7">
      <selection activeCell="C29" sqref="C29"/>
    </sheetView>
  </sheetViews>
  <sheetFormatPr defaultColWidth="9.140625" defaultRowHeight="12.75"/>
  <cols>
    <col min="1" max="1" width="41.57421875" style="2" customWidth="1"/>
    <col min="2" max="2" width="25.00390625" style="2" customWidth="1"/>
    <col min="3" max="4" width="15.7109375" style="2" customWidth="1"/>
    <col min="5" max="5" width="15.7109375" style="114" customWidth="1"/>
    <col min="6" max="6" width="11.28125" style="2" bestFit="1" customWidth="1"/>
    <col min="7" max="16384" width="9.140625" style="2" customWidth="1"/>
  </cols>
  <sheetData>
    <row r="1" spans="1:6" ht="15">
      <c r="A1" s="20" t="s">
        <v>235</v>
      </c>
      <c r="B1" s="20"/>
      <c r="C1" s="22"/>
      <c r="D1" s="20"/>
      <c r="F1" s="22"/>
    </row>
    <row r="2" spans="1:6" ht="12.75">
      <c r="A2" s="22"/>
      <c r="C2" s="22"/>
      <c r="F2" s="22"/>
    </row>
    <row r="3" spans="1:6" ht="12.75">
      <c r="A3" s="4" t="s">
        <v>16</v>
      </c>
      <c r="B3" s="21"/>
      <c r="C3" s="22"/>
      <c r="D3" s="4" t="s">
        <v>50</v>
      </c>
      <c r="F3" s="22"/>
    </row>
    <row r="4" spans="1:6" ht="12.75">
      <c r="A4" s="23" t="s">
        <v>17</v>
      </c>
      <c r="B4" s="24">
        <f>'Direct Staffing'!C68</f>
        <v>0</v>
      </c>
      <c r="C4" s="22"/>
      <c r="D4" s="34">
        <f>B4</f>
        <v>0</v>
      </c>
      <c r="F4" s="22"/>
    </row>
    <row r="5" spans="1:6" ht="12.75">
      <c r="A5" s="22"/>
      <c r="B5" s="21"/>
      <c r="C5" s="22"/>
      <c r="D5" s="3"/>
      <c r="F5" s="22"/>
    </row>
    <row r="6" spans="1:6" ht="12.75">
      <c r="A6" s="4" t="s">
        <v>83</v>
      </c>
      <c r="B6" s="21"/>
      <c r="C6" s="22"/>
      <c r="D6" s="4"/>
      <c r="F6" s="22"/>
    </row>
    <row r="7" spans="1:6" ht="12.75">
      <c r="A7" s="30" t="s">
        <v>84</v>
      </c>
      <c r="B7" s="24">
        <f>'Direct Staffing'!C71</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54</v>
      </c>
      <c r="B18" s="21"/>
      <c r="C18" s="22"/>
      <c r="D18" s="3"/>
      <c r="F18" s="22"/>
    </row>
    <row r="19" spans="1:6" ht="12.75">
      <c r="A19" s="30" t="s">
        <v>62</v>
      </c>
      <c r="B19" s="31">
        <f>'Program Related Expenses'!E16</f>
        <v>0.063</v>
      </c>
      <c r="C19" s="22"/>
      <c r="D19" s="34">
        <f>E19-(D4+D10+D13+D16+D7)</f>
        <v>0.41634838671949215</v>
      </c>
      <c r="E19" s="114">
        <f>(D4+D7+D10+D13+D16)/(1-B19)</f>
        <v>6.608704551103054</v>
      </c>
      <c r="F19" s="22"/>
    </row>
    <row r="20" spans="1:6" ht="12.75">
      <c r="A20" s="104"/>
      <c r="B20" s="105"/>
      <c r="C20" s="22"/>
      <c r="D20" s="34"/>
      <c r="F20" s="22"/>
    </row>
    <row r="21" spans="1:6" s="109" customFormat="1" ht="12.75">
      <c r="A21" s="106" t="s">
        <v>212</v>
      </c>
      <c r="B21" s="107"/>
      <c r="C21" s="108"/>
      <c r="D21" s="108"/>
      <c r="E21" s="114"/>
      <c r="F21" s="22"/>
    </row>
    <row r="22" spans="1:6" s="109" customFormat="1" ht="12.75">
      <c r="A22" s="110" t="s">
        <v>213</v>
      </c>
      <c r="B22" s="111" t="str">
        <f>'Regional Variance Factor'!B7</f>
        <v>-</v>
      </c>
      <c r="C22" s="112"/>
      <c r="D22" s="113" t="str">
        <f>IF((B22&lt;&gt;"-"),((E19*B22)-E19),"Select County")</f>
        <v>Select County</v>
      </c>
      <c r="E22" s="114"/>
      <c r="F22" s="22"/>
    </row>
    <row r="23" spans="1:6" ht="12.75">
      <c r="A23" s="22"/>
      <c r="B23" s="21"/>
      <c r="C23" s="22"/>
      <c r="D23" s="3"/>
      <c r="F23" s="22"/>
    </row>
    <row r="24" spans="1:6" ht="12.75">
      <c r="A24" s="27" t="s">
        <v>71</v>
      </c>
      <c r="B24" s="24" t="str">
        <f>D24</f>
        <v>Select County</v>
      </c>
      <c r="C24" s="22"/>
      <c r="D24" s="35" t="str">
        <f>IF((B22&lt;&gt;"-"),E19+D22,"Select County")</f>
        <v>Select County</v>
      </c>
      <c r="F24" s="22"/>
    </row>
    <row r="25" spans="1:6" ht="12.75">
      <c r="A25" s="22"/>
      <c r="C25" s="22"/>
      <c r="F25" s="22"/>
    </row>
    <row r="26" spans="1:6" s="153" customFormat="1" ht="12.75" hidden="1">
      <c r="A26" s="150" t="s">
        <v>69</v>
      </c>
      <c r="B26" s="151">
        <v>1</v>
      </c>
      <c r="C26" s="152"/>
      <c r="E26" s="154"/>
      <c r="F26" s="152"/>
    </row>
    <row r="27" spans="1:6" s="153" customFormat="1" ht="12.75" hidden="1">
      <c r="A27" s="155" t="s">
        <v>70</v>
      </c>
      <c r="B27" s="156" t="str">
        <f>IF((B22&lt;&gt;"-"),B29-B24,"-")</f>
        <v>-</v>
      </c>
      <c r="C27" s="152"/>
      <c r="E27" s="154"/>
      <c r="F27" s="152"/>
    </row>
    <row r="28" spans="1:6" s="153" customFormat="1" ht="12.75" hidden="1">
      <c r="A28" s="152"/>
      <c r="B28" s="152"/>
      <c r="C28" s="152"/>
      <c r="E28" s="154"/>
      <c r="F28" s="152"/>
    </row>
    <row r="29" spans="1:6" ht="12.75">
      <c r="A29" s="27" t="s">
        <v>250</v>
      </c>
      <c r="B29" s="39" t="str">
        <f>IF((B22&lt;&gt;"-"),B26*B24,"Select County")</f>
        <v>Select County</v>
      </c>
      <c r="C29" s="22"/>
      <c r="F29" s="22"/>
    </row>
    <row r="30" spans="1:2" ht="12.75">
      <c r="A30" s="22"/>
      <c r="B30" s="22"/>
    </row>
    <row r="31" spans="1:6" ht="12.75" hidden="1">
      <c r="A31" s="37" t="s">
        <v>91</v>
      </c>
      <c r="B31" s="42">
        <v>0.01</v>
      </c>
      <c r="C31" s="22"/>
      <c r="F31" s="22"/>
    </row>
    <row r="32" spans="1:6" ht="12.75" hidden="1">
      <c r="A32" s="36" t="s">
        <v>92</v>
      </c>
      <c r="B32" s="38" t="str">
        <f>IF((B22&lt;&gt;"-"),B29*B31,"-")</f>
        <v>-</v>
      </c>
      <c r="C32" s="22"/>
      <c r="F32" s="22"/>
    </row>
    <row r="33" spans="1:6" ht="12.75" hidden="1">
      <c r="A33" s="22"/>
      <c r="B33" s="22"/>
      <c r="C33" s="22"/>
      <c r="F33" s="22"/>
    </row>
    <row r="34" spans="1:6" ht="12.75" hidden="1">
      <c r="A34" s="27" t="s">
        <v>94</v>
      </c>
      <c r="B34" s="39" t="str">
        <f>IF((B22&lt;&gt;"-"),B29+B32,"-")</f>
        <v>-</v>
      </c>
      <c r="C34" s="22"/>
      <c r="F34" s="22"/>
    </row>
    <row r="35" ht="12.75" hidden="1"/>
    <row r="36" spans="1:6" ht="12.75" hidden="1">
      <c r="A36" s="37" t="s">
        <v>95</v>
      </c>
      <c r="B36" s="42">
        <v>0.05</v>
      </c>
      <c r="C36" s="22"/>
      <c r="F36" s="22"/>
    </row>
    <row r="37" spans="1:6" ht="12.75" hidden="1">
      <c r="A37" s="36" t="s">
        <v>92</v>
      </c>
      <c r="B37" s="38" t="str">
        <f>IF((B22&lt;&gt;"-"),B34*B36,"-")</f>
        <v>-</v>
      </c>
      <c r="C37" s="22"/>
      <c r="F37" s="22"/>
    </row>
    <row r="38" spans="1:6" ht="12.75" hidden="1">
      <c r="A38" s="22"/>
      <c r="B38" s="22"/>
      <c r="C38" s="22"/>
      <c r="F38" s="22"/>
    </row>
    <row r="39" spans="1:6" ht="12.75" hidden="1">
      <c r="A39" s="27" t="s">
        <v>96</v>
      </c>
      <c r="B39" s="39" t="str">
        <f>IF((B22&lt;&gt;"-"),B34+B37,"-")</f>
        <v>-</v>
      </c>
      <c r="C39" s="22"/>
      <c r="F39" s="22"/>
    </row>
    <row r="40" ht="12.75" hidden="1"/>
    <row r="41" spans="1:6" ht="12.75" hidden="1">
      <c r="A41" s="37" t="s">
        <v>102</v>
      </c>
      <c r="B41" s="42">
        <v>0.01</v>
      </c>
      <c r="C41" s="22"/>
      <c r="F41" s="22"/>
    </row>
    <row r="42" spans="1:6" ht="12.75" hidden="1">
      <c r="A42" s="36" t="s">
        <v>92</v>
      </c>
      <c r="B42" s="38" t="str">
        <f>IF((B22&lt;&gt;"-"),B39*B41,"-")</f>
        <v>-</v>
      </c>
      <c r="C42" s="22"/>
      <c r="F42" s="22"/>
    </row>
    <row r="43" spans="1:6" ht="12.75" hidden="1">
      <c r="A43" s="22"/>
      <c r="B43" s="22"/>
      <c r="C43" s="22"/>
      <c r="F43" s="22"/>
    </row>
    <row r="44" spans="1:6" ht="12.75" hidden="1">
      <c r="A44" s="27" t="s">
        <v>103</v>
      </c>
      <c r="B44" s="39" t="str">
        <f>IF((B22&lt;&gt;"-"),B39+B42,"Select County")</f>
        <v>Select County</v>
      </c>
      <c r="C44" s="22"/>
      <c r="F44" s="22"/>
    </row>
  </sheetData>
  <sheetProtection password="C10A"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6"/>
  <sheetViews>
    <sheetView zoomScalePageLayoutView="0" workbookViewId="0" topLeftCell="A7">
      <selection activeCell="A16" sqref="A16"/>
    </sheetView>
  </sheetViews>
  <sheetFormatPr defaultColWidth="9.140625" defaultRowHeight="12.75"/>
  <cols>
    <col min="2" max="2" width="46.00390625" style="0" customWidth="1"/>
  </cols>
  <sheetData>
    <row r="4" spans="1:3" ht="12.75">
      <c r="A4" s="157" t="s">
        <v>87</v>
      </c>
      <c r="B4" s="157" t="s">
        <v>88</v>
      </c>
      <c r="C4" s="157"/>
    </row>
    <row r="5" spans="1:3" ht="12.75">
      <c r="A5" s="158">
        <v>41640</v>
      </c>
      <c r="B5" s="159" t="s">
        <v>89</v>
      </c>
      <c r="C5" s="157" t="s">
        <v>99</v>
      </c>
    </row>
    <row r="6" spans="1:3" ht="12.75">
      <c r="A6" s="158">
        <v>41709</v>
      </c>
      <c r="B6" s="159" t="s">
        <v>90</v>
      </c>
      <c r="C6" s="157" t="s">
        <v>100</v>
      </c>
    </row>
    <row r="7" spans="1:3" ht="12.75">
      <c r="A7" s="158">
        <v>41808</v>
      </c>
      <c r="B7" s="159" t="s">
        <v>93</v>
      </c>
      <c r="C7" s="157" t="s">
        <v>101</v>
      </c>
    </row>
    <row r="8" spans="1:3" ht="12.75">
      <c r="A8" s="158">
        <v>42164</v>
      </c>
      <c r="B8" s="159" t="s">
        <v>97</v>
      </c>
      <c r="C8" s="157" t="s">
        <v>98</v>
      </c>
    </row>
    <row r="9" spans="1:3" ht="12.75">
      <c r="A9" s="158">
        <v>42339</v>
      </c>
      <c r="B9" s="159" t="s">
        <v>214</v>
      </c>
      <c r="C9" s="157" t="s">
        <v>215</v>
      </c>
    </row>
    <row r="10" spans="1:3" ht="12.75">
      <c r="A10" s="158">
        <v>42522</v>
      </c>
      <c r="B10" s="160" t="s">
        <v>234</v>
      </c>
      <c r="C10" s="161" t="s">
        <v>216</v>
      </c>
    </row>
    <row r="11" spans="1:3" ht="25.5">
      <c r="A11" s="158">
        <v>42887</v>
      </c>
      <c r="B11" s="160" t="s">
        <v>237</v>
      </c>
      <c r="C11" s="161" t="s">
        <v>238</v>
      </c>
    </row>
    <row r="12" spans="1:3" ht="12.75">
      <c r="A12" s="158">
        <v>43282</v>
      </c>
      <c r="B12" s="160" t="s">
        <v>251</v>
      </c>
      <c r="C12" s="161" t="s">
        <v>252</v>
      </c>
    </row>
    <row r="13" spans="1:3" ht="25.5">
      <c r="A13" s="158">
        <v>43466</v>
      </c>
      <c r="B13" s="160" t="s">
        <v>254</v>
      </c>
      <c r="C13" s="161" t="s">
        <v>253</v>
      </c>
    </row>
    <row r="14" spans="1:3" ht="12.75">
      <c r="A14" s="158">
        <v>43831</v>
      </c>
      <c r="B14" s="161" t="s">
        <v>256</v>
      </c>
      <c r="C14" s="161" t="s">
        <v>255</v>
      </c>
    </row>
    <row r="15" spans="1:3" ht="12.75">
      <c r="A15" s="158">
        <v>43831</v>
      </c>
      <c r="B15" s="163" t="s">
        <v>258</v>
      </c>
      <c r="C15" s="163" t="s">
        <v>257</v>
      </c>
    </row>
    <row r="16" spans="1:3" ht="12.75">
      <c r="A16" s="157"/>
      <c r="B16" s="157"/>
      <c r="C16" s="15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020 FosterCareSupportedLivingFamilyv12</dc:title>
  <dc:subject/>
  <dc:creator>pwmfb67</dc:creator>
  <cp:keywords/>
  <dc:description/>
  <cp:lastModifiedBy>Sherpa, Tashi</cp:lastModifiedBy>
  <cp:lastPrinted>2013-06-21T18:14:09Z</cp:lastPrinted>
  <dcterms:created xsi:type="dcterms:W3CDTF">2009-10-20T14:58:44Z</dcterms:created>
  <dcterms:modified xsi:type="dcterms:W3CDTF">2020-11-18T20:11:37Z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 R20.12</vt:lpwstr>
  </property>
  <property fmtid="{D5CDD505-2E9C-101B-9397-08002B2CF9AE}" pid="17" name="Sub category-req:">
    <vt:lpwstr>Frameworks</vt:lpwstr>
  </property>
  <property fmtid="{D5CDD505-2E9C-101B-9397-08002B2CF9AE}" pid="18" name="_dlc_DocId">
    <vt:lpwstr>S2EJPDAADAY4-1521811817-566</vt:lpwstr>
  </property>
  <property fmtid="{D5CDD505-2E9C-101B-9397-08002B2CF9AE}" pid="19" name="_dlc_DocIdItemGuid">
    <vt:lpwstr>5062cd9b-eca9-418c-9ccf-13743fec0967</vt:lpwstr>
  </property>
  <property fmtid="{D5CDD505-2E9C-101B-9397-08002B2CF9AE}" pid="20" name="_dlc_DocIdUrl">
    <vt:lpwstr>https://workplace/cc/MnSPA/_layouts/15/DocIdRedir.aspx?ID=S2EJPDAADAY4-1521811817-566, S2EJPDAADAY4-1521811817-566</vt:lpwstr>
  </property>
</Properties>
</file>