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8" yWindow="0" windowWidth="11352" windowHeight="8700" tabRatio="871" activeTab="0"/>
  </bookViews>
  <sheets>
    <sheet name="Direct Staffing" sheetId="1" r:id="rId1"/>
    <sheet name="Emp. Related Exp." sheetId="2" r:id="rId2"/>
    <sheet name="Program Related Expenses" sheetId="3" r:id="rId3"/>
    <sheet name="Regional Variance Factor" sheetId="4" r:id="rId4"/>
    <sheet name="Respite Rate Framework" sheetId="5" r:id="rId5"/>
    <sheet name="Version" sheetId="6" state="hidden" r:id="rId6"/>
  </sheets>
  <definedNames>
    <definedName name="Budget_Neutrality">'Respite Rate Framework'!$A$17:$B$24</definedName>
    <definedName name="Customization">'Direct Staffing'!$A$16:$C$19</definedName>
    <definedName name="DirectStaff">'Direct Staffing'!$A$8:$C$10</definedName>
    <definedName name="_xlnm.Print_Area" localSheetId="0">'Direct Staffing'!$A$1:$F$26</definedName>
    <definedName name="ReliefStaff">'Direct Staffing'!$A$21:$D$23</definedName>
    <definedName name="Room_Board">'Program Related Expenses'!#REF!</definedName>
    <definedName name="Supervision">'Direct Staffing'!$A$12:$E$14</definedName>
  </definedNames>
  <calcPr fullCalcOnLoad="1"/>
</workbook>
</file>

<file path=xl/sharedStrings.xml><?xml version="1.0" encoding="utf-8"?>
<sst xmlns="http://schemas.openxmlformats.org/spreadsheetml/2006/main" count="324" uniqueCount="226">
  <si>
    <t>Staff Type</t>
  </si>
  <si>
    <t>Employee Related Expenses</t>
  </si>
  <si>
    <t>Health insurance</t>
  </si>
  <si>
    <t>Vision</t>
  </si>
  <si>
    <t>Life insurance</t>
  </si>
  <si>
    <t>Long-term disability insurance</t>
  </si>
  <si>
    <t>Short-term disability insurance</t>
  </si>
  <si>
    <t>Retirement</t>
  </si>
  <si>
    <t>Tuition reimbursement</t>
  </si>
  <si>
    <t>Total Benefit Percentage</t>
  </si>
  <si>
    <t>Direct Staffing</t>
  </si>
  <si>
    <t>Dollar Amount</t>
  </si>
  <si>
    <t>Direct Care Staffing:</t>
  </si>
  <si>
    <t xml:space="preserve">Benefit % </t>
  </si>
  <si>
    <t>Step 1. Add in standard employment related expense percentage</t>
  </si>
  <si>
    <t>Step 1. Add in standard general and administrative percentage</t>
  </si>
  <si>
    <t>Total Individual Staffing Amount</t>
  </si>
  <si>
    <t>Wellness program</t>
  </si>
  <si>
    <t>Other Benefits (could include but not limited to:)</t>
  </si>
  <si>
    <t>Taxes &amp; Workers Comp</t>
  </si>
  <si>
    <t>(including FICA, FUTA, SUTA, Workers Comp, Medicare tax)</t>
  </si>
  <si>
    <t>Percentage for Direct Care Staffing</t>
  </si>
  <si>
    <t>Employee Related Expense</t>
  </si>
  <si>
    <t>Total costs for staffing per hour</t>
  </si>
  <si>
    <t>* percentage of direct staffing costs</t>
  </si>
  <si>
    <t>Employee Related Expense Description</t>
  </si>
  <si>
    <t>Dental insurance</t>
  </si>
  <si>
    <t>Percentage of direct care to cover staffing benefits</t>
  </si>
  <si>
    <t>Step 2.  Add in other program related expenses</t>
  </si>
  <si>
    <t>Program Related Expenses</t>
  </si>
  <si>
    <t>Total Program Related Expenses</t>
  </si>
  <si>
    <t xml:space="preserve">Total </t>
  </si>
  <si>
    <t>Standard General &amp; Administrative Support</t>
  </si>
  <si>
    <t>15 Minute Unit Rate</t>
  </si>
  <si>
    <t>Rate Calculation:</t>
  </si>
  <si>
    <t>* Total Employee Related Expense Percentage</t>
  </si>
  <si>
    <t>Direct Supervision</t>
  </si>
  <si>
    <t>Wage</t>
  </si>
  <si>
    <t>Supervision Percent</t>
  </si>
  <si>
    <t>Supervision Amount</t>
  </si>
  <si>
    <t>Hour of Service</t>
  </si>
  <si>
    <t>Staffing Customization Options</t>
  </si>
  <si>
    <t>Add-on $</t>
  </si>
  <si>
    <t>Add-on Choice</t>
  </si>
  <si>
    <t>No Customization</t>
  </si>
  <si>
    <t>Deaf or hard of hearing</t>
  </si>
  <si>
    <t>Budget Neutrality Factor</t>
  </si>
  <si>
    <t>15 Minute Budget Neutrality</t>
  </si>
  <si>
    <t>Respite Services</t>
  </si>
  <si>
    <t>Step 3. Add in utilization expenses</t>
  </si>
  <si>
    <t>Utilization Expenses</t>
  </si>
  <si>
    <t>Step 4. Calculate Total Prgram Related Expenses</t>
  </si>
  <si>
    <t>FRAMEWORK FOR Respite</t>
  </si>
  <si>
    <t>Implementation version</t>
  </si>
  <si>
    <t>Remove daily line calculations/totals</t>
  </si>
  <si>
    <t>Remove R&amp;B from program related expenses tab</t>
  </si>
  <si>
    <t>Date</t>
  </si>
  <si>
    <t>Update</t>
  </si>
  <si>
    <t>4/1/14 COLA increase of 1% added to framework</t>
  </si>
  <si>
    <t>Original Total 15 Minute Rate</t>
  </si>
  <si>
    <t>4/1/2014 COLA</t>
  </si>
  <si>
    <t>Cost of Living Adjustment</t>
  </si>
  <si>
    <t>Post COLA Total 15 Minute Rate</t>
  </si>
  <si>
    <t>7/1/14 COLA increase of 5% added to framework</t>
  </si>
  <si>
    <t>Post 4/1/2014 COLA Total Rate</t>
  </si>
  <si>
    <t>7/1/14 COLA</t>
  </si>
  <si>
    <t>Post 7/1/2014 COLA Total Rate</t>
  </si>
  <si>
    <t>7/1/15 COLA increase of 1% added</t>
  </si>
  <si>
    <t>Version 4</t>
  </si>
  <si>
    <t>Version 1</t>
  </si>
  <si>
    <t>Version 2</t>
  </si>
  <si>
    <t>Version 3</t>
  </si>
  <si>
    <t>7/1/15 COLA</t>
  </si>
  <si>
    <t>Post 7/1/2015 COLA Total Rate</t>
  </si>
  <si>
    <t>Step 1: Select County of Residence</t>
  </si>
  <si>
    <t>County of Residence</t>
  </si>
  <si>
    <t>Select County</t>
  </si>
  <si>
    <t>Region</t>
  </si>
  <si>
    <t>RVF</t>
  </si>
  <si>
    <t>COR Lead Agency</t>
  </si>
  <si>
    <t xml:space="preserve">MSA Region </t>
  </si>
  <si>
    <t>Unspecified Region</t>
  </si>
  <si>
    <t>-</t>
  </si>
  <si>
    <t>Aitkin</t>
  </si>
  <si>
    <t>Northeast Region</t>
  </si>
  <si>
    <t>Anoka</t>
  </si>
  <si>
    <t>Metro Region</t>
  </si>
  <si>
    <t>Becker</t>
  </si>
  <si>
    <t>Northwest Region</t>
  </si>
  <si>
    <t>Beltrami</t>
  </si>
  <si>
    <t>Benton</t>
  </si>
  <si>
    <t>St. Cloud Region</t>
  </si>
  <si>
    <t>Big Stone</t>
  </si>
  <si>
    <t>Southwest Region</t>
  </si>
  <si>
    <t>Blue Earth</t>
  </si>
  <si>
    <t>Mankato Region</t>
  </si>
  <si>
    <t>Brown</t>
  </si>
  <si>
    <t>Southeast Region</t>
  </si>
  <si>
    <t>Carlton</t>
  </si>
  <si>
    <t>Duluth Region</t>
  </si>
  <si>
    <t>Carver</t>
  </si>
  <si>
    <t>Cass</t>
  </si>
  <si>
    <t>Chippewa</t>
  </si>
  <si>
    <t>Chisago</t>
  </si>
  <si>
    <t>Clay</t>
  </si>
  <si>
    <t>Fargo Region</t>
  </si>
  <si>
    <t>Clearwater</t>
  </si>
  <si>
    <t>Cook</t>
  </si>
  <si>
    <t>Cottonwood</t>
  </si>
  <si>
    <t>Crow Wing</t>
  </si>
  <si>
    <t>Dakota</t>
  </si>
  <si>
    <t>Dodge</t>
  </si>
  <si>
    <t>Rochester Region</t>
  </si>
  <si>
    <t>Douglas</t>
  </si>
  <si>
    <t>Faribault</t>
  </si>
  <si>
    <t>Fillmore</t>
  </si>
  <si>
    <t>Freeborn</t>
  </si>
  <si>
    <t>Goodhue</t>
  </si>
  <si>
    <t>Grant</t>
  </si>
  <si>
    <t>Hennepin</t>
  </si>
  <si>
    <t>Houston</t>
  </si>
  <si>
    <t>Lacrosse Region</t>
  </si>
  <si>
    <t>Hubbard</t>
  </si>
  <si>
    <t>Isanti</t>
  </si>
  <si>
    <t>Itasca</t>
  </si>
  <si>
    <t>Jackson</t>
  </si>
  <si>
    <t>Kanabec</t>
  </si>
  <si>
    <t>Kandiyohi</t>
  </si>
  <si>
    <t>Kittson</t>
  </si>
  <si>
    <t>Koochiching</t>
  </si>
  <si>
    <t>Lac Qui Parle</t>
  </si>
  <si>
    <t>Lake</t>
  </si>
  <si>
    <t>Lake of the Woods</t>
  </si>
  <si>
    <t>Le Sueur</t>
  </si>
  <si>
    <t>Lincoln</t>
  </si>
  <si>
    <t>Lyon</t>
  </si>
  <si>
    <t>Mahnomen</t>
  </si>
  <si>
    <t>Marshall</t>
  </si>
  <si>
    <t>Martin</t>
  </si>
  <si>
    <t>Mc Leod</t>
  </si>
  <si>
    <t>Meeker</t>
  </si>
  <si>
    <t>Mille Lacs</t>
  </si>
  <si>
    <t>Morrison</t>
  </si>
  <si>
    <t>Mower</t>
  </si>
  <si>
    <t>Murray</t>
  </si>
  <si>
    <t>Nicollet</t>
  </si>
  <si>
    <t>Nobles</t>
  </si>
  <si>
    <t>Norman</t>
  </si>
  <si>
    <t>Olmsted</t>
  </si>
  <si>
    <t>Otter Tail</t>
  </si>
  <si>
    <t>Pennington</t>
  </si>
  <si>
    <t>Pine</t>
  </si>
  <si>
    <t>Pipestone</t>
  </si>
  <si>
    <t>Polk</t>
  </si>
  <si>
    <t>Grand Forks Region</t>
  </si>
  <si>
    <t>Pope</t>
  </si>
  <si>
    <t>Ramsey</t>
  </si>
  <si>
    <t>Red Lake</t>
  </si>
  <si>
    <t>Redwood</t>
  </si>
  <si>
    <t>Renville</t>
  </si>
  <si>
    <t>Rice</t>
  </si>
  <si>
    <t>Rock</t>
  </si>
  <si>
    <t>Roseau</t>
  </si>
  <si>
    <t>Scott</t>
  </si>
  <si>
    <t>Sherburne</t>
  </si>
  <si>
    <t>Sibley</t>
  </si>
  <si>
    <t>St. Louis</t>
  </si>
  <si>
    <t>Stearns</t>
  </si>
  <si>
    <t>Steele</t>
  </si>
  <si>
    <t>Stevens</t>
  </si>
  <si>
    <t>Swift</t>
  </si>
  <si>
    <t>Todd</t>
  </si>
  <si>
    <t>Traverse</t>
  </si>
  <si>
    <t>Wabasha</t>
  </si>
  <si>
    <t>Wadena</t>
  </si>
  <si>
    <t>Waseca</t>
  </si>
  <si>
    <t>Washington</t>
  </si>
  <si>
    <t>Watonwan</t>
  </si>
  <si>
    <t>Wilkin</t>
  </si>
  <si>
    <t>Winona</t>
  </si>
  <si>
    <t>Wright</t>
  </si>
  <si>
    <t>Yellow Medicine</t>
  </si>
  <si>
    <t>Regional Variance</t>
  </si>
  <si>
    <t>Regional Variance Factor</t>
  </si>
  <si>
    <t>Regional Variance Factor added</t>
  </si>
  <si>
    <t>Version 5</t>
  </si>
  <si>
    <t>Version 6</t>
  </si>
  <si>
    <t>Update to supervision calculation (format)</t>
  </si>
  <si>
    <t>updates to wages and component values</t>
  </si>
  <si>
    <t>Version 7</t>
  </si>
  <si>
    <t>Leech Lake Tribe</t>
  </si>
  <si>
    <t>White Earth Tribe</t>
  </si>
  <si>
    <t>Upper Sioux Tribe</t>
  </si>
  <si>
    <t>Shakopee Tribe</t>
  </si>
  <si>
    <t>Lower Sioux Tribe</t>
  </si>
  <si>
    <t>Mille Lacs Band Tribe</t>
  </si>
  <si>
    <t>Bois Forte Tribe</t>
  </si>
  <si>
    <t>Fond du Lac Tribe</t>
  </si>
  <si>
    <t>Red Lake Tribe</t>
  </si>
  <si>
    <t>Grand Portage Tribe</t>
  </si>
  <si>
    <t>Prairie Island Tribe</t>
  </si>
  <si>
    <t>Remove COLAs</t>
  </si>
  <si>
    <t>Version 9</t>
  </si>
  <si>
    <t>Final Unit Rate</t>
  </si>
  <si>
    <t>Increase Supervisor Wage</t>
  </si>
  <si>
    <t>Version 10</t>
  </si>
  <si>
    <t>Version 11</t>
  </si>
  <si>
    <t>Shared Staff Ratio</t>
  </si>
  <si>
    <t>Individual 1:1</t>
  </si>
  <si>
    <t>Shared 1:2</t>
  </si>
  <si>
    <t>Shared 1:3</t>
  </si>
  <si>
    <t>Staffing Ratio</t>
  </si>
  <si>
    <t>Add in Staff Ratio, Hidden Budget Neutrality Factor</t>
  </si>
  <si>
    <t>Version 12</t>
  </si>
  <si>
    <t>Added Competitive Workforce Factor</t>
  </si>
  <si>
    <t xml:space="preserve">Step 2. Add wage for individual direct staff </t>
  </si>
  <si>
    <t>Step 3. Add % to cover Supervision</t>
  </si>
  <si>
    <t>Step 4. Add staffing customization option to meet high level needs provided to an individual</t>
  </si>
  <si>
    <t>CWF Wage</t>
  </si>
  <si>
    <t>Step 5.  Add % to cover vacation, sick and training for individual direct staff hours</t>
  </si>
  <si>
    <t>Step 6. Calculate hourly individual staffing</t>
  </si>
  <si>
    <t>Step 7.  Define Shared Staff Ratio</t>
  </si>
  <si>
    <t>Step 1. Determine Wage for Direct Care Worker</t>
  </si>
  <si>
    <t>Base hourly wage</t>
  </si>
  <si>
    <t>Competitive Workforce Factor (CWF)</t>
  </si>
  <si>
    <t>Total wage per hour of service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</si>
</sst>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0.000"/>
  </numFmts>
  <fonts count="49">
    <font>
      <sz val="10"/>
      <name val="Arial"/>
      <family val="0"/>
    </font>
    <font>
      <sz val="11"/>
      <color indexed="8"/>
      <name val="Calibri"/>
      <family val="2"/>
    </font>
    <font>
      <sz val="8"/>
      <name val="Arial"/>
      <family val="2"/>
    </font>
    <font>
      <b/>
      <sz val="10"/>
      <name val="Arial"/>
      <family val="2"/>
    </font>
    <font>
      <b/>
      <i/>
      <sz val="12"/>
      <name val="Arial"/>
      <family val="2"/>
    </font>
    <font>
      <sz val="10"/>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rgb="FF000000"/>
      <name val="Calibri"/>
      <family val="2"/>
    </font>
    <font>
      <sz val="11"/>
      <color rgb="FF000000"/>
      <name val="Calibri"/>
      <family val="2"/>
    </font>
    <font>
      <sz val="10"/>
      <color theme="1"/>
      <name val="Arial"/>
      <family val="2"/>
    </font>
    <font>
      <sz val="10"/>
      <color theme="0"/>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theme="0" tint="-0.24997000396251678"/>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bottom style="thin"/>
    </border>
    <border>
      <left/>
      <right/>
      <top/>
      <bottom style="thin"/>
    </border>
    <border>
      <left style="thin"/>
      <right/>
      <top style="thin"/>
      <bottom style="thin"/>
    </border>
    <border>
      <left/>
      <right/>
      <top style="thin"/>
      <bottom style="thin"/>
    </border>
    <border>
      <left/>
      <right style="thin"/>
      <top style="thin"/>
      <bottom style="thin"/>
    </border>
    <border>
      <left style="thin">
        <color theme="0" tint="-0.4999699890613556"/>
      </left>
      <right style="thin">
        <color theme="0" tint="-0.4999699890613556"/>
      </right>
      <top style="thin">
        <color theme="0" tint="-0.4999699890613556"/>
      </top>
      <bottom style="thin">
        <color theme="0" tint="-0.4999699890613556"/>
      </bottom>
    </border>
    <border>
      <left style="thin"/>
      <right style="thin"/>
      <top style="thin"/>
      <bottom/>
    </border>
    <border>
      <left style="thin"/>
      <right style="thin"/>
      <top/>
      <bottom style="thin"/>
    </border>
    <border>
      <left style="thin">
        <color theme="0" tint="-0.4999699890613556"/>
      </left>
      <right style="thin">
        <color theme="0" tint="-0.4999699890613556"/>
      </right>
      <top style="thin">
        <color theme="0" tint="-0.4999699890613556"/>
      </top>
      <bottom/>
    </border>
    <border>
      <left style="thin"/>
      <right/>
      <top style="thin"/>
      <bottom/>
    </border>
    <border>
      <left/>
      <right/>
      <top style="thin"/>
      <bottom/>
    </border>
    <border>
      <left style="thin"/>
      <right style="thin"/>
      <top/>
      <bottom/>
    </border>
    <border>
      <left/>
      <right style="thin"/>
      <top/>
      <bottom/>
    </border>
    <border>
      <left/>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33">
    <xf numFmtId="0" fontId="0" fillId="0" borderId="0" xfId="0" applyAlignment="1">
      <alignment/>
    </xf>
    <xf numFmtId="0" fontId="0" fillId="33" borderId="10" xfId="0" applyFill="1" applyBorder="1" applyAlignment="1">
      <alignment/>
    </xf>
    <xf numFmtId="164" fontId="0" fillId="33" borderId="10" xfId="42" applyNumberFormat="1" applyFont="1" applyFill="1" applyBorder="1" applyAlignment="1">
      <alignment/>
    </xf>
    <xf numFmtId="0" fontId="0" fillId="34" borderId="0" xfId="0" applyFill="1" applyAlignment="1">
      <alignment/>
    </xf>
    <xf numFmtId="0" fontId="0" fillId="34" borderId="0" xfId="0" applyFill="1" applyBorder="1" applyAlignment="1">
      <alignment/>
    </xf>
    <xf numFmtId="44" fontId="0" fillId="33" borderId="10" xfId="44" applyFont="1" applyFill="1" applyBorder="1" applyAlignment="1">
      <alignment/>
    </xf>
    <xf numFmtId="44" fontId="0" fillId="34" borderId="0" xfId="44" applyFont="1" applyFill="1" applyAlignment="1">
      <alignment/>
    </xf>
    <xf numFmtId="0" fontId="3" fillId="34" borderId="0" xfId="0" applyFont="1" applyFill="1" applyAlignment="1">
      <alignment/>
    </xf>
    <xf numFmtId="44" fontId="0" fillId="34" borderId="0" xfId="44" applyFont="1" applyFill="1" applyAlignment="1">
      <alignment/>
    </xf>
    <xf numFmtId="164" fontId="0" fillId="34" borderId="0" xfId="42" applyNumberFormat="1" applyFont="1" applyFill="1" applyAlignment="1">
      <alignment/>
    </xf>
    <xf numFmtId="9" fontId="0" fillId="34" borderId="0" xfId="61" applyFont="1" applyFill="1" applyAlignment="1">
      <alignment/>
    </xf>
    <xf numFmtId="0" fontId="0" fillId="34" borderId="11" xfId="0" applyFill="1" applyBorder="1" applyAlignment="1">
      <alignment/>
    </xf>
    <xf numFmtId="0" fontId="0" fillId="34" borderId="12" xfId="0" applyFill="1" applyBorder="1" applyAlignment="1">
      <alignment/>
    </xf>
    <xf numFmtId="0" fontId="0" fillId="34" borderId="13" xfId="0" applyFill="1" applyBorder="1" applyAlignment="1">
      <alignment/>
    </xf>
    <xf numFmtId="0" fontId="3" fillId="34" borderId="14" xfId="0" applyFont="1" applyFill="1" applyBorder="1" applyAlignment="1">
      <alignment/>
    </xf>
    <xf numFmtId="0" fontId="3" fillId="34" borderId="15" xfId="0" applyFont="1" applyFill="1" applyBorder="1" applyAlignment="1">
      <alignment/>
    </xf>
    <xf numFmtId="0" fontId="0" fillId="33" borderId="14" xfId="0" applyFill="1" applyBorder="1" applyAlignment="1">
      <alignment/>
    </xf>
    <xf numFmtId="0" fontId="0" fillId="33" borderId="15" xfId="0" applyFill="1" applyBorder="1" applyAlignment="1">
      <alignment/>
    </xf>
    <xf numFmtId="44" fontId="0" fillId="34" borderId="10" xfId="44" applyFill="1" applyBorder="1" applyAlignment="1">
      <alignment/>
    </xf>
    <xf numFmtId="44" fontId="0" fillId="34" borderId="10" xfId="0" applyNumberFormat="1" applyFill="1" applyBorder="1" applyAlignment="1">
      <alignment/>
    </xf>
    <xf numFmtId="0" fontId="5" fillId="34" borderId="0" xfId="0" applyFont="1" applyFill="1" applyAlignment="1">
      <alignment/>
    </xf>
    <xf numFmtId="44" fontId="0" fillId="34" borderId="10" xfId="44" applyFont="1" applyFill="1" applyBorder="1" applyAlignment="1">
      <alignment/>
    </xf>
    <xf numFmtId="0" fontId="4" fillId="34" borderId="0" xfId="0" applyFont="1" applyFill="1" applyAlignment="1">
      <alignment/>
    </xf>
    <xf numFmtId="0" fontId="0" fillId="34" borderId="14" xfId="0" applyFont="1" applyFill="1" applyBorder="1" applyAlignment="1">
      <alignment/>
    </xf>
    <xf numFmtId="44" fontId="0" fillId="34" borderId="0" xfId="0" applyNumberFormat="1" applyFill="1" applyAlignment="1">
      <alignment/>
    </xf>
    <xf numFmtId="0" fontId="3" fillId="34" borderId="10" xfId="0" applyFont="1" applyFill="1" applyBorder="1" applyAlignment="1">
      <alignment/>
    </xf>
    <xf numFmtId="10" fontId="3" fillId="34" borderId="10" xfId="0" applyNumberFormat="1" applyFont="1" applyFill="1" applyBorder="1" applyAlignment="1">
      <alignment/>
    </xf>
    <xf numFmtId="10" fontId="0" fillId="34" borderId="14" xfId="61" applyNumberFormat="1" applyFill="1" applyBorder="1" applyAlignment="1">
      <alignment/>
    </xf>
    <xf numFmtId="10" fontId="0" fillId="34" borderId="10" xfId="0" applyNumberFormat="1" applyFont="1" applyFill="1" applyBorder="1" applyAlignment="1">
      <alignment/>
    </xf>
    <xf numFmtId="0" fontId="3" fillId="34" borderId="16" xfId="0" applyFont="1" applyFill="1" applyBorder="1" applyAlignment="1">
      <alignment horizontal="left"/>
    </xf>
    <xf numFmtId="0" fontId="3" fillId="34" borderId="0" xfId="0" applyFont="1" applyFill="1" applyBorder="1" applyAlignment="1">
      <alignment horizontal="left"/>
    </xf>
    <xf numFmtId="165" fontId="3" fillId="34" borderId="0" xfId="0" applyNumberFormat="1" applyFont="1" applyFill="1" applyBorder="1" applyAlignment="1">
      <alignment/>
    </xf>
    <xf numFmtId="0" fontId="3" fillId="34" borderId="15" xfId="0" applyFont="1" applyFill="1" applyBorder="1" applyAlignment="1">
      <alignment horizontal="left"/>
    </xf>
    <xf numFmtId="0" fontId="0" fillId="34" borderId="14" xfId="0" applyFont="1" applyFill="1" applyBorder="1" applyAlignment="1">
      <alignment horizontal="left"/>
    </xf>
    <xf numFmtId="0" fontId="0" fillId="34" borderId="0" xfId="0" applyFont="1" applyFill="1" applyBorder="1" applyAlignment="1">
      <alignment horizontal="left"/>
    </xf>
    <xf numFmtId="0" fontId="0" fillId="34" borderId="15" xfId="0" applyFill="1" applyBorder="1" applyAlignment="1">
      <alignment/>
    </xf>
    <xf numFmtId="165" fontId="0" fillId="34" borderId="10" xfId="0" applyNumberFormat="1" applyFont="1" applyFill="1" applyBorder="1" applyAlignment="1">
      <alignment/>
    </xf>
    <xf numFmtId="44" fontId="0" fillId="0" borderId="10" xfId="44" applyFont="1" applyFill="1" applyBorder="1" applyAlignment="1">
      <alignment horizontal="right" vertical="top"/>
    </xf>
    <xf numFmtId="10" fontId="0" fillId="34" borderId="10" xfId="61" applyNumberFormat="1" applyFont="1" applyFill="1" applyBorder="1" applyAlignment="1">
      <alignment/>
    </xf>
    <xf numFmtId="10" fontId="0" fillId="34" borderId="10" xfId="61" applyNumberFormat="1" applyFont="1" applyFill="1" applyBorder="1" applyAlignment="1">
      <alignment vertical="top"/>
    </xf>
    <xf numFmtId="44" fontId="0" fillId="34" borderId="14" xfId="44" applyFill="1" applyBorder="1" applyAlignment="1">
      <alignment/>
    </xf>
    <xf numFmtId="9" fontId="0" fillId="34" borderId="10" xfId="61" applyFill="1" applyBorder="1" applyAlignment="1">
      <alignment/>
    </xf>
    <xf numFmtId="0" fontId="0" fillId="34" borderId="0" xfId="0" applyFill="1" applyBorder="1" applyAlignment="1">
      <alignment horizontal="left"/>
    </xf>
    <xf numFmtId="44" fontId="0" fillId="34" borderId="0" xfId="44" applyFont="1" applyFill="1" applyBorder="1" applyAlignment="1">
      <alignment horizontal="right" vertical="top"/>
    </xf>
    <xf numFmtId="164" fontId="0" fillId="34" borderId="0" xfId="42" applyNumberFormat="1" applyFont="1" applyFill="1" applyBorder="1" applyAlignment="1">
      <alignment horizontal="right" vertical="top"/>
    </xf>
    <xf numFmtId="44" fontId="0" fillId="33" borderId="10" xfId="44" applyFont="1" applyFill="1" applyBorder="1" applyAlignment="1">
      <alignment horizontal="center" wrapText="1"/>
    </xf>
    <xf numFmtId="164" fontId="0" fillId="33" borderId="10" xfId="42" applyNumberFormat="1" applyFont="1" applyFill="1" applyBorder="1" applyAlignment="1">
      <alignment horizontal="center" wrapText="1"/>
    </xf>
    <xf numFmtId="0" fontId="0" fillId="34" borderId="10" xfId="0" applyFont="1" applyFill="1" applyBorder="1" applyAlignment="1">
      <alignment/>
    </xf>
    <xf numFmtId="44" fontId="0" fillId="34" borderId="10" xfId="44" applyFont="1" applyFill="1" applyBorder="1" applyAlignment="1">
      <alignment/>
    </xf>
    <xf numFmtId="44" fontId="0" fillId="34" borderId="10" xfId="44" applyFont="1" applyFill="1" applyBorder="1" applyAlignment="1">
      <alignment horizontal="right"/>
    </xf>
    <xf numFmtId="44" fontId="0" fillId="0" borderId="10" xfId="44" applyFont="1" applyFill="1" applyBorder="1" applyAlignment="1" applyProtection="1">
      <alignment/>
      <protection/>
    </xf>
    <xf numFmtId="44" fontId="0" fillId="34" borderId="10" xfId="0" applyNumberFormat="1" applyFill="1" applyBorder="1" applyAlignment="1">
      <alignment/>
    </xf>
    <xf numFmtId="165" fontId="0" fillId="34" borderId="10" xfId="0" applyNumberFormat="1" applyFont="1" applyFill="1" applyBorder="1" applyAlignment="1">
      <alignment/>
    </xf>
    <xf numFmtId="0" fontId="0" fillId="34" borderId="0" xfId="0" applyFont="1" applyFill="1" applyBorder="1" applyAlignment="1">
      <alignment/>
    </xf>
    <xf numFmtId="10" fontId="0" fillId="34" borderId="0" xfId="61" applyNumberFormat="1" applyFont="1" applyFill="1" applyBorder="1" applyAlignment="1">
      <alignment vertical="top"/>
    </xf>
    <xf numFmtId="165" fontId="3" fillId="0" borderId="0" xfId="61" applyNumberFormat="1" applyFont="1" applyFill="1" applyAlignment="1" applyProtection="1">
      <alignment/>
      <protection/>
    </xf>
    <xf numFmtId="0" fontId="4" fillId="34" borderId="0" xfId="0" applyFont="1" applyFill="1" applyAlignment="1">
      <alignment horizontal="left"/>
    </xf>
    <xf numFmtId="0" fontId="3" fillId="34" borderId="0" xfId="0" applyFont="1" applyFill="1" applyAlignment="1">
      <alignment horizontal="left"/>
    </xf>
    <xf numFmtId="14" fontId="0" fillId="0" borderId="0" xfId="0" applyNumberFormat="1" applyAlignment="1">
      <alignment/>
    </xf>
    <xf numFmtId="0" fontId="3" fillId="0" borderId="0" xfId="0" applyFont="1" applyAlignment="1">
      <alignment/>
    </xf>
    <xf numFmtId="0" fontId="0" fillId="0" borderId="0" xfId="0" applyAlignment="1">
      <alignment wrapText="1"/>
    </xf>
    <xf numFmtId="0" fontId="0" fillId="34" borderId="0" xfId="0" applyFont="1" applyFill="1" applyAlignment="1">
      <alignment/>
    </xf>
    <xf numFmtId="0" fontId="0" fillId="0" borderId="0" xfId="0" applyAlignment="1">
      <alignment horizontal="left"/>
    </xf>
    <xf numFmtId="0" fontId="0" fillId="33" borderId="14" xfId="0" applyFont="1" applyFill="1" applyBorder="1" applyAlignment="1">
      <alignment/>
    </xf>
    <xf numFmtId="0" fontId="45" fillId="35" borderId="17" xfId="0" applyFont="1" applyFill="1" applyBorder="1" applyAlignment="1">
      <alignment vertical="center"/>
    </xf>
    <xf numFmtId="0" fontId="45" fillId="35" borderId="17" xfId="0" applyFont="1" applyFill="1" applyBorder="1" applyAlignment="1">
      <alignment horizontal="left" vertical="center"/>
    </xf>
    <xf numFmtId="0" fontId="46" fillId="36" borderId="17" xfId="0" applyFont="1" applyFill="1" applyBorder="1" applyAlignment="1">
      <alignment vertical="center"/>
    </xf>
    <xf numFmtId="0" fontId="46" fillId="36" borderId="17" xfId="0" applyFont="1" applyFill="1" applyBorder="1" applyAlignment="1" quotePrefix="1">
      <alignment horizontal="left" vertical="center"/>
    </xf>
    <xf numFmtId="0" fontId="46" fillId="0" borderId="17" xfId="0" applyFont="1" applyBorder="1" applyAlignment="1">
      <alignment vertical="center"/>
    </xf>
    <xf numFmtId="167" fontId="0" fillId="0" borderId="17" xfId="0" applyNumberFormat="1" applyBorder="1" applyAlignment="1">
      <alignment/>
    </xf>
    <xf numFmtId="0" fontId="0" fillId="0" borderId="17" xfId="0" applyFont="1" applyBorder="1" applyAlignment="1">
      <alignment vertical="top"/>
    </xf>
    <xf numFmtId="0" fontId="3" fillId="37" borderId="0" xfId="0" applyFont="1" applyFill="1" applyAlignment="1">
      <alignment/>
    </xf>
    <xf numFmtId="165" fontId="0" fillId="0" borderId="0" xfId="61" applyNumberFormat="1" applyFont="1" applyFill="1" applyAlignment="1" applyProtection="1">
      <alignment/>
      <protection/>
    </xf>
    <xf numFmtId="44" fontId="47" fillId="37" borderId="0" xfId="0" applyNumberFormat="1" applyFont="1" applyFill="1" applyAlignment="1">
      <alignment/>
    </xf>
    <xf numFmtId="0" fontId="47" fillId="34" borderId="0" xfId="0" applyFont="1" applyFill="1" applyAlignment="1">
      <alignment/>
    </xf>
    <xf numFmtId="0" fontId="47" fillId="37" borderId="0" xfId="0" applyFont="1" applyFill="1" applyAlignment="1">
      <alignment/>
    </xf>
    <xf numFmtId="0" fontId="0" fillId="37" borderId="0" xfId="0" applyFill="1" applyAlignment="1">
      <alignment/>
    </xf>
    <xf numFmtId="0" fontId="0" fillId="37" borderId="10" xfId="0" applyFont="1" applyFill="1" applyBorder="1" applyAlignment="1">
      <alignment/>
    </xf>
    <xf numFmtId="10" fontId="0" fillId="38" borderId="10" xfId="61" applyNumberFormat="1" applyFont="1" applyFill="1" applyBorder="1" applyAlignment="1">
      <alignment/>
    </xf>
    <xf numFmtId="44" fontId="47" fillId="38" borderId="0" xfId="44" applyFont="1" applyFill="1" applyAlignment="1">
      <alignment horizontal="right"/>
    </xf>
    <xf numFmtId="165" fontId="47" fillId="37" borderId="0" xfId="0" applyNumberFormat="1" applyFont="1" applyFill="1" applyAlignment="1">
      <alignment/>
    </xf>
    <xf numFmtId="44" fontId="47" fillId="38" borderId="0" xfId="44" applyFont="1" applyFill="1" applyAlignment="1">
      <alignment horizontal="left"/>
    </xf>
    <xf numFmtId="0" fontId="48" fillId="34" borderId="0" xfId="0" applyFont="1" applyFill="1" applyAlignment="1">
      <alignment/>
    </xf>
    <xf numFmtId="44" fontId="0" fillId="39" borderId="18" xfId="44" applyFont="1" applyFill="1" applyBorder="1" applyAlignment="1" applyProtection="1">
      <alignment vertical="top"/>
      <protection locked="0"/>
    </xf>
    <xf numFmtId="44" fontId="0" fillId="39" borderId="19" xfId="44" applyFont="1" applyFill="1" applyBorder="1" applyAlignment="1" applyProtection="1">
      <alignment vertical="top"/>
      <protection/>
    </xf>
    <xf numFmtId="0" fontId="0" fillId="0" borderId="0" xfId="0" applyFont="1" applyAlignment="1">
      <alignment/>
    </xf>
    <xf numFmtId="0" fontId="46" fillId="0" borderId="20" xfId="0" applyFont="1" applyBorder="1" applyAlignment="1">
      <alignment vertical="center"/>
    </xf>
    <xf numFmtId="0" fontId="0" fillId="0" borderId="20" xfId="0" applyFont="1" applyBorder="1" applyAlignment="1">
      <alignment vertical="top"/>
    </xf>
    <xf numFmtId="167" fontId="0" fillId="0" borderId="20" xfId="0" applyNumberFormat="1" applyBorder="1" applyAlignment="1">
      <alignment/>
    </xf>
    <xf numFmtId="0" fontId="46" fillId="0" borderId="10" xfId="0" applyFont="1" applyBorder="1" applyAlignment="1">
      <alignment vertical="center"/>
    </xf>
    <xf numFmtId="0" fontId="0" fillId="0" borderId="10" xfId="0" applyFont="1" applyBorder="1" applyAlignment="1">
      <alignment vertical="top"/>
    </xf>
    <xf numFmtId="0" fontId="0" fillId="36" borderId="10" xfId="0" applyFill="1" applyBorder="1" applyAlignment="1">
      <alignment/>
    </xf>
    <xf numFmtId="0" fontId="0" fillId="0" borderId="10" xfId="0" applyBorder="1" applyAlignment="1">
      <alignment/>
    </xf>
    <xf numFmtId="167" fontId="0" fillId="0" borderId="10" xfId="0" applyNumberFormat="1" applyFill="1" applyBorder="1" applyAlignment="1">
      <alignment/>
    </xf>
    <xf numFmtId="44" fontId="0" fillId="39" borderId="10" xfId="44" applyFont="1" applyFill="1" applyBorder="1" applyAlignment="1" applyProtection="1">
      <alignment/>
      <protection locked="0"/>
    </xf>
    <xf numFmtId="0" fontId="0" fillId="34" borderId="0" xfId="0" applyFont="1" applyFill="1" applyBorder="1" applyAlignment="1">
      <alignment/>
    </xf>
    <xf numFmtId="44" fontId="0" fillId="0" borderId="0" xfId="44" applyFont="1" applyFill="1" applyBorder="1" applyAlignment="1" applyProtection="1">
      <alignment/>
      <protection/>
    </xf>
    <xf numFmtId="0" fontId="0" fillId="34" borderId="0" xfId="0" applyFill="1" applyAlignment="1" applyProtection="1">
      <alignment/>
      <protection hidden="1"/>
    </xf>
    <xf numFmtId="0" fontId="5" fillId="34" borderId="0" xfId="0" applyFont="1" applyFill="1" applyAlignment="1" applyProtection="1">
      <alignment/>
      <protection hidden="1"/>
    </xf>
    <xf numFmtId="0" fontId="48" fillId="34" borderId="0" xfId="0" applyFont="1" applyFill="1" applyAlignment="1" applyProtection="1">
      <alignment/>
      <protection hidden="1"/>
    </xf>
    <xf numFmtId="0" fontId="3" fillId="34" borderId="0" xfId="0" applyFont="1" applyFill="1" applyAlignment="1" applyProtection="1">
      <alignment/>
      <protection hidden="1"/>
    </xf>
    <xf numFmtId="165" fontId="3" fillId="0" borderId="0" xfId="61" applyNumberFormat="1" applyFont="1" applyFill="1" applyAlignment="1" applyProtection="1">
      <alignment/>
      <protection hidden="1"/>
    </xf>
    <xf numFmtId="0" fontId="0" fillId="34" borderId="10" xfId="0" applyFont="1" applyFill="1" applyBorder="1" applyAlignment="1" applyProtection="1">
      <alignment/>
      <protection hidden="1"/>
    </xf>
    <xf numFmtId="44" fontId="0" fillId="0" borderId="10" xfId="44" applyFont="1" applyFill="1" applyBorder="1" applyAlignment="1" applyProtection="1">
      <alignment/>
      <protection hidden="1"/>
    </xf>
    <xf numFmtId="44" fontId="0" fillId="34" borderId="0" xfId="0" applyNumberFormat="1" applyFill="1" applyAlignment="1" applyProtection="1">
      <alignment/>
      <protection hidden="1"/>
    </xf>
    <xf numFmtId="0" fontId="3" fillId="34" borderId="0" xfId="58" applyFont="1" applyFill="1">
      <alignment/>
      <protection/>
    </xf>
    <xf numFmtId="0" fontId="0" fillId="36" borderId="14" xfId="58" applyFont="1" applyFill="1" applyBorder="1" applyAlignment="1">
      <alignment horizontal="left"/>
      <protection/>
    </xf>
    <xf numFmtId="0" fontId="0" fillId="36" borderId="16" xfId="58" applyFont="1" applyFill="1" applyBorder="1" applyAlignment="1">
      <alignment horizontal="left"/>
      <protection/>
    </xf>
    <xf numFmtId="44" fontId="0" fillId="0" borderId="10" xfId="44" applyFont="1" applyFill="1" applyBorder="1" applyAlignment="1" applyProtection="1">
      <alignment horizontal="right" vertical="top"/>
      <protection/>
    </xf>
    <xf numFmtId="10" fontId="0" fillId="34" borderId="10" xfId="61" applyNumberFormat="1" applyFont="1" applyFill="1" applyBorder="1" applyAlignment="1">
      <alignment/>
    </xf>
    <xf numFmtId="44" fontId="0" fillId="34" borderId="10" xfId="46" applyNumberFormat="1" applyFont="1" applyFill="1" applyBorder="1" applyAlignment="1">
      <alignment/>
    </xf>
    <xf numFmtId="9" fontId="0" fillId="34" borderId="14" xfId="61" applyFont="1" applyFill="1" applyBorder="1" applyAlignment="1">
      <alignment horizontal="left"/>
    </xf>
    <xf numFmtId="9" fontId="0" fillId="34" borderId="15" xfId="61" applyFont="1" applyFill="1" applyBorder="1" applyAlignment="1">
      <alignment horizontal="left"/>
    </xf>
    <xf numFmtId="0" fontId="0" fillId="33" borderId="14" xfId="0" applyFill="1" applyBorder="1" applyAlignment="1">
      <alignment horizontal="left"/>
    </xf>
    <xf numFmtId="0" fontId="0" fillId="33" borderId="16" xfId="0" applyFill="1" applyBorder="1" applyAlignment="1">
      <alignment horizontal="left"/>
    </xf>
    <xf numFmtId="0" fontId="0" fillId="33" borderId="10" xfId="0" applyFill="1" applyBorder="1" applyAlignment="1">
      <alignment horizontal="left"/>
    </xf>
    <xf numFmtId="0" fontId="0" fillId="34" borderId="10" xfId="0" applyFont="1" applyFill="1" applyBorder="1" applyAlignment="1">
      <alignment horizontal="left"/>
    </xf>
    <xf numFmtId="0" fontId="0" fillId="34" borderId="10" xfId="0" applyFill="1" applyBorder="1" applyAlignment="1">
      <alignment horizontal="left"/>
    </xf>
    <xf numFmtId="0" fontId="0" fillId="40" borderId="10" xfId="0" applyFill="1" applyBorder="1" applyAlignment="1">
      <alignment horizontal="left"/>
    </xf>
    <xf numFmtId="0" fontId="0" fillId="34" borderId="21" xfId="0" applyFill="1" applyBorder="1" applyAlignment="1">
      <alignment horizontal="left"/>
    </xf>
    <xf numFmtId="0" fontId="0" fillId="34" borderId="22" xfId="0" applyFill="1" applyBorder="1" applyAlignment="1">
      <alignment horizontal="left"/>
    </xf>
    <xf numFmtId="10" fontId="0" fillId="34" borderId="18" xfId="61" applyNumberFormat="1" applyFont="1" applyFill="1" applyBorder="1" applyAlignment="1">
      <alignment horizontal="right" vertical="top"/>
    </xf>
    <xf numFmtId="10" fontId="0" fillId="34" borderId="23" xfId="61" applyNumberFormat="1" applyFont="1" applyFill="1" applyBorder="1" applyAlignment="1">
      <alignment horizontal="right" vertical="top"/>
    </xf>
    <xf numFmtId="10" fontId="0" fillId="34" borderId="19" xfId="61" applyNumberFormat="1" applyFont="1" applyFill="1" applyBorder="1" applyAlignment="1">
      <alignment horizontal="right" vertical="top"/>
    </xf>
    <xf numFmtId="0" fontId="0" fillId="34" borderId="24" xfId="0" applyFill="1" applyBorder="1" applyAlignment="1">
      <alignment horizontal="left" vertical="top" wrapText="1"/>
    </xf>
    <xf numFmtId="0" fontId="0" fillId="34" borderId="25" xfId="0" applyFill="1" applyBorder="1" applyAlignment="1">
      <alignment horizontal="left" vertical="top" wrapText="1"/>
    </xf>
    <xf numFmtId="0" fontId="0" fillId="34" borderId="10" xfId="0" applyFont="1" applyFill="1" applyBorder="1" applyAlignment="1">
      <alignment horizontal="left"/>
    </xf>
    <xf numFmtId="0" fontId="0" fillId="39" borderId="14" xfId="0" applyFont="1" applyFill="1" applyBorder="1" applyAlignment="1" applyProtection="1">
      <alignment horizontal="center"/>
      <protection locked="0"/>
    </xf>
    <xf numFmtId="0" fontId="0" fillId="39" borderId="15" xfId="0" applyFont="1" applyFill="1" applyBorder="1" applyAlignment="1" applyProtection="1">
      <alignment horizontal="center"/>
      <protection locked="0"/>
    </xf>
    <xf numFmtId="0" fontId="0" fillId="39" borderId="16" xfId="0" applyFont="1" applyFill="1" applyBorder="1" applyAlignment="1" applyProtection="1">
      <alignment horizontal="center"/>
      <protection locked="0"/>
    </xf>
    <xf numFmtId="0" fontId="0" fillId="36" borderId="14" xfId="0" applyFont="1" applyFill="1" applyBorder="1" applyAlignment="1">
      <alignment horizontal="center"/>
    </xf>
    <xf numFmtId="0" fontId="0" fillId="36" borderId="15" xfId="0" applyFont="1" applyFill="1" applyBorder="1" applyAlignment="1">
      <alignment horizontal="center"/>
    </xf>
    <xf numFmtId="0" fontId="0" fillId="36" borderId="16" xfId="0" applyFont="1" applyFill="1" applyBorder="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I31"/>
  <sheetViews>
    <sheetView tabSelected="1" zoomScale="107" zoomScaleNormal="107" zoomScalePageLayoutView="0" workbookViewId="0" topLeftCell="A10">
      <selection activeCell="D28" sqref="D28"/>
    </sheetView>
  </sheetViews>
  <sheetFormatPr defaultColWidth="9.140625" defaultRowHeight="12.75"/>
  <cols>
    <col min="1" max="1" width="25.28125" style="3" customWidth="1"/>
    <col min="2" max="2" width="11.140625" style="6" customWidth="1"/>
    <col min="3" max="3" width="14.421875" style="6" bestFit="1" customWidth="1"/>
    <col min="4" max="4" width="18.8515625" style="9" customWidth="1"/>
    <col min="5" max="5" width="19.00390625" style="9" customWidth="1"/>
    <col min="6" max="6" width="15.421875" style="6" customWidth="1"/>
    <col min="7" max="7" width="16.28125" style="3" customWidth="1"/>
    <col min="8" max="8" width="8.7109375" style="3" customWidth="1"/>
    <col min="9" max="9" width="14.8515625" style="3" hidden="1" customWidth="1"/>
    <col min="10" max="16384" width="9.140625" style="3" customWidth="1"/>
  </cols>
  <sheetData>
    <row r="1" spans="1:8" ht="15" customHeight="1">
      <c r="A1" s="56" t="s">
        <v>12</v>
      </c>
      <c r="B1" s="56"/>
      <c r="C1" s="20"/>
      <c r="D1" s="20"/>
      <c r="E1" s="20"/>
      <c r="F1" s="20"/>
      <c r="G1" s="20"/>
      <c r="H1" s="20"/>
    </row>
    <row r="2" spans="1:8" ht="15" customHeight="1">
      <c r="A2" s="56"/>
      <c r="B2" s="56"/>
      <c r="C2" s="20"/>
      <c r="D2" s="20"/>
      <c r="E2" s="20"/>
      <c r="F2" s="20"/>
      <c r="G2" s="20"/>
      <c r="H2" s="20"/>
    </row>
    <row r="3" spans="1:8" ht="15" customHeight="1">
      <c r="A3" s="105" t="s">
        <v>222</v>
      </c>
      <c r="B3" s="56"/>
      <c r="C3" s="20"/>
      <c r="D3" s="20"/>
      <c r="E3" s="20"/>
      <c r="F3" s="20"/>
      <c r="G3" s="20"/>
      <c r="H3" s="20"/>
    </row>
    <row r="4" spans="1:8" ht="15" customHeight="1">
      <c r="A4" s="106" t="s">
        <v>223</v>
      </c>
      <c r="B4" s="107"/>
      <c r="C4" s="108">
        <v>12.27</v>
      </c>
      <c r="D4" s="20"/>
      <c r="E4" s="20"/>
      <c r="F4" s="20"/>
      <c r="G4" s="20"/>
      <c r="H4" s="20"/>
    </row>
    <row r="5" spans="1:8" ht="15" customHeight="1">
      <c r="A5" s="106" t="s">
        <v>224</v>
      </c>
      <c r="B5" s="107"/>
      <c r="C5" s="109">
        <v>0.047</v>
      </c>
      <c r="D5" s="20"/>
      <c r="E5" s="20"/>
      <c r="F5" s="20"/>
      <c r="G5" s="20"/>
      <c r="H5" s="20"/>
    </row>
    <row r="6" spans="1:8" ht="12.75">
      <c r="A6" s="106" t="s">
        <v>225</v>
      </c>
      <c r="B6" s="107"/>
      <c r="C6" s="110">
        <f>ROUND(C4*C5+C4,2)</f>
        <v>12.85</v>
      </c>
      <c r="D6" s="20"/>
      <c r="E6" s="20"/>
      <c r="F6" s="20"/>
      <c r="G6" s="20"/>
      <c r="H6" s="20"/>
    </row>
    <row r="7" spans="1:8" ht="12.75">
      <c r="A7" s="57"/>
      <c r="B7" s="57"/>
      <c r="C7" s="20"/>
      <c r="D7" s="20"/>
      <c r="E7" s="20"/>
      <c r="F7" s="20"/>
      <c r="G7" s="20"/>
      <c r="H7" s="20"/>
    </row>
    <row r="8" spans="1:8" ht="12.75">
      <c r="A8" s="7" t="s">
        <v>215</v>
      </c>
      <c r="B8" s="7"/>
      <c r="C8" s="8"/>
      <c r="D8" s="20"/>
      <c r="E8" s="20"/>
      <c r="F8" s="20"/>
      <c r="G8" s="20"/>
      <c r="H8" s="20"/>
    </row>
    <row r="9" spans="1:7" ht="12.75">
      <c r="A9" s="115" t="s">
        <v>0</v>
      </c>
      <c r="B9" s="115"/>
      <c r="C9" s="5" t="s">
        <v>218</v>
      </c>
      <c r="D9" s="20"/>
      <c r="E9" s="20"/>
      <c r="F9" s="20"/>
      <c r="G9" s="20"/>
    </row>
    <row r="10" spans="1:7" ht="12.75">
      <c r="A10" s="116" t="s">
        <v>48</v>
      </c>
      <c r="B10" s="117"/>
      <c r="C10" s="37">
        <f>C6</f>
        <v>12.85</v>
      </c>
      <c r="D10" s="20"/>
      <c r="E10" s="20"/>
      <c r="F10" s="20"/>
      <c r="G10" s="20"/>
    </row>
    <row r="11" spans="1:8" ht="12.75">
      <c r="A11" s="20"/>
      <c r="B11" s="20"/>
      <c r="C11" s="20"/>
      <c r="D11" s="20"/>
      <c r="E11" s="20"/>
      <c r="F11" s="20">
        <v>1.9173</v>
      </c>
      <c r="G11" s="20"/>
      <c r="H11" s="20"/>
    </row>
    <row r="12" spans="1:8" ht="12.75">
      <c r="A12" s="7" t="s">
        <v>216</v>
      </c>
      <c r="B12" s="20"/>
      <c r="C12" s="20"/>
      <c r="D12" s="20"/>
      <c r="E12" s="20"/>
      <c r="F12" s="20"/>
      <c r="G12" s="20"/>
      <c r="H12" s="20"/>
    </row>
    <row r="13" spans="1:8" ht="12.75">
      <c r="A13" s="16" t="s">
        <v>36</v>
      </c>
      <c r="B13" s="17"/>
      <c r="C13" s="17" t="s">
        <v>37</v>
      </c>
      <c r="D13" s="1" t="s">
        <v>38</v>
      </c>
      <c r="E13" s="1" t="s">
        <v>39</v>
      </c>
      <c r="F13" s="20"/>
      <c r="G13" s="20"/>
      <c r="H13" s="20"/>
    </row>
    <row r="14" spans="1:8" ht="12.75">
      <c r="A14" s="111" t="s">
        <v>40</v>
      </c>
      <c r="B14" s="112"/>
      <c r="C14" s="40">
        <v>22.81</v>
      </c>
      <c r="D14" s="41">
        <v>0.11</v>
      </c>
      <c r="E14" s="18">
        <f>C14*D14</f>
        <v>2.5090999999999997</v>
      </c>
      <c r="F14" s="20"/>
      <c r="G14" s="20"/>
      <c r="H14" s="20"/>
    </row>
    <row r="15" spans="1:8" ht="12.75">
      <c r="A15" s="20"/>
      <c r="B15" s="20"/>
      <c r="C15" s="20"/>
      <c r="D15" s="20"/>
      <c r="E15" s="20"/>
      <c r="F15" s="20"/>
      <c r="G15" s="20"/>
      <c r="H15" s="20"/>
    </row>
    <row r="16" spans="1:8" ht="12.75">
      <c r="A16" s="30" t="s">
        <v>217</v>
      </c>
      <c r="B16" s="42"/>
      <c r="C16" s="43"/>
      <c r="D16" s="44"/>
      <c r="E16" s="20"/>
      <c r="F16" s="20"/>
      <c r="G16" s="20"/>
      <c r="H16" s="20"/>
    </row>
    <row r="17" spans="1:8" ht="26.25">
      <c r="A17" s="45" t="s">
        <v>41</v>
      </c>
      <c r="B17" s="5" t="s">
        <v>42</v>
      </c>
      <c r="C17" s="46" t="s">
        <v>43</v>
      </c>
      <c r="D17" s="20"/>
      <c r="E17" s="20"/>
      <c r="F17" s="20"/>
      <c r="G17" s="20"/>
      <c r="H17" s="20"/>
    </row>
    <row r="18" spans="1:8" ht="12.75">
      <c r="A18" s="47" t="s">
        <v>44</v>
      </c>
      <c r="B18" s="48">
        <v>0</v>
      </c>
      <c r="C18" s="83">
        <v>0</v>
      </c>
      <c r="D18" s="20"/>
      <c r="E18" s="20"/>
      <c r="F18" s="20"/>
      <c r="G18" s="20"/>
      <c r="H18" s="20"/>
    </row>
    <row r="19" spans="1:8" ht="12.75">
      <c r="A19" s="47" t="s">
        <v>45</v>
      </c>
      <c r="B19" s="49">
        <v>2.5</v>
      </c>
      <c r="C19" s="84"/>
      <c r="D19" s="20"/>
      <c r="E19" s="20"/>
      <c r="F19" s="20"/>
      <c r="G19" s="20"/>
      <c r="H19" s="20"/>
    </row>
    <row r="20" spans="1:8" ht="12.75">
      <c r="A20" s="20"/>
      <c r="B20" s="20"/>
      <c r="C20" s="20"/>
      <c r="D20" s="20"/>
      <c r="E20" s="20"/>
      <c r="F20" s="20"/>
      <c r="G20" s="20"/>
      <c r="H20" s="20"/>
    </row>
    <row r="21" spans="1:8" ht="12.75">
      <c r="A21" s="7" t="s">
        <v>219</v>
      </c>
      <c r="B21" s="3"/>
      <c r="C21" s="3"/>
      <c r="D21" s="3"/>
      <c r="E21" s="3"/>
      <c r="F21" s="3"/>
      <c r="G21" s="20"/>
      <c r="H21" s="20"/>
    </row>
    <row r="22" spans="1:8" ht="12.75">
      <c r="A22" s="16" t="s">
        <v>27</v>
      </c>
      <c r="B22" s="17"/>
      <c r="C22" s="17"/>
      <c r="D22" s="1" t="s">
        <v>11</v>
      </c>
      <c r="E22" s="20"/>
      <c r="F22" s="20"/>
      <c r="G22" s="20"/>
      <c r="H22" s="20"/>
    </row>
    <row r="23" spans="1:8" ht="12.75">
      <c r="A23" s="111" t="s">
        <v>21</v>
      </c>
      <c r="B23" s="112"/>
      <c r="C23" s="27">
        <v>0.0871</v>
      </c>
      <c r="D23" s="18">
        <f>C23*(C10+E14+C18)</f>
        <v>1.3377776099999998</v>
      </c>
      <c r="E23" s="20"/>
      <c r="F23" s="20"/>
      <c r="G23" s="20"/>
      <c r="H23" s="20"/>
    </row>
    <row r="24" spans="1:8" ht="12.75">
      <c r="A24" s="20"/>
      <c r="B24" s="20"/>
      <c r="C24" s="20"/>
      <c r="D24" s="20"/>
      <c r="E24" s="20"/>
      <c r="F24" s="20"/>
      <c r="G24" s="20"/>
      <c r="H24" s="20"/>
    </row>
    <row r="25" spans="1:8" ht="12.75">
      <c r="A25" s="7" t="s">
        <v>220</v>
      </c>
      <c r="B25" s="3"/>
      <c r="C25" s="3"/>
      <c r="D25" s="20"/>
      <c r="E25" s="20"/>
      <c r="F25" s="20"/>
      <c r="G25" s="20"/>
      <c r="H25" s="20"/>
    </row>
    <row r="26" spans="1:8" ht="12.75">
      <c r="A26" s="113" t="s">
        <v>16</v>
      </c>
      <c r="B26" s="114"/>
      <c r="C26" s="19">
        <f>C10+E14+C18+D23</f>
        <v>16.69687761</v>
      </c>
      <c r="D26" s="20"/>
      <c r="E26" s="20"/>
      <c r="F26" s="20"/>
      <c r="G26" s="20"/>
      <c r="H26" s="20"/>
    </row>
    <row r="27" spans="1:8" ht="19.5" customHeight="1">
      <c r="A27" s="20"/>
      <c r="B27" s="20"/>
      <c r="C27" s="20"/>
      <c r="D27" s="20"/>
      <c r="E27" s="20"/>
      <c r="F27" s="20"/>
      <c r="G27" s="20"/>
      <c r="H27" s="20"/>
    </row>
    <row r="28" spans="1:8" ht="12.75">
      <c r="A28" s="7" t="s">
        <v>221</v>
      </c>
      <c r="B28" s="20"/>
      <c r="C28" s="20"/>
      <c r="D28" s="20"/>
      <c r="E28" s="20"/>
      <c r="F28" s="20"/>
      <c r="G28" s="20"/>
      <c r="H28" s="20"/>
    </row>
    <row r="29" spans="1:9" ht="12.75">
      <c r="A29" s="118" t="s">
        <v>207</v>
      </c>
      <c r="B29" s="118"/>
      <c r="C29" s="94" t="s">
        <v>208</v>
      </c>
      <c r="I29" s="97" t="s">
        <v>208</v>
      </c>
    </row>
    <row r="30" ht="12.75">
      <c r="I30" s="97" t="s">
        <v>209</v>
      </c>
    </row>
    <row r="31" ht="12.75">
      <c r="I31" s="97" t="s">
        <v>210</v>
      </c>
    </row>
  </sheetData>
  <sheetProtection password="C10A" sheet="1"/>
  <mergeCells count="6">
    <mergeCell ref="A23:B23"/>
    <mergeCell ref="A26:B26"/>
    <mergeCell ref="A9:B9"/>
    <mergeCell ref="A10:B10"/>
    <mergeCell ref="A14:B14"/>
    <mergeCell ref="A29:B29"/>
  </mergeCells>
  <dataValidations count="13">
    <dataValidation allowBlank="1" showInputMessage="1" showErrorMessage="1" prompt="Use CTRL plus arrow keys to move to edge of tables.  Press TAB to move to cells where data can be entered." sqref="A1:A2 B1:B3"/>
    <dataValidation allowBlank="1" showInputMessage="1" showErrorMessage="1" prompt="Respite Services Wage" sqref="C10"/>
    <dataValidation allowBlank="1" showInputMessage="1" showErrorMessage="1" prompt="Percentage for Direct Care Relief Staffing" sqref="C23"/>
    <dataValidation allowBlank="1" showInputMessage="1" showErrorMessage="1" prompt="Direct Care Relief Staffing Dollar Amount formula is Percentage for Direct Care Relief Staffing times (Respite Services Wage plus Supervision Amount plus Add-on Choice)" sqref="D23"/>
    <dataValidation allowBlank="1" showInputMessage="1" showErrorMessage="1" prompt="Total Individual Staffing Amount formula is Respite Services Wage plus Supervision Amount plus Add-on Choice plus Direct Care Relief Staffing Dollar Amount" sqref="C26"/>
    <dataValidation allowBlank="1" showInputMessage="1" showErrorMessage="1" prompt="Supervision Amount formula is Supervision Wage times Supervision Percent" sqref="E14"/>
    <dataValidation allowBlank="1" showInputMessage="1" showErrorMessage="1" prompt="Supervision Percent" sqref="D14"/>
    <dataValidation allowBlank="1" showInputMessage="1" showErrorMessage="1" prompt="Supervision Wage" sqref="C14"/>
    <dataValidation type="list" allowBlank="1" showInputMessage="1" showErrorMessage="1" prompt="Enter Add-on Choice.  Press ALT and the down arrow to bring up the drop down options.  Use arrow keys to scroll through the options and press ENTER on the appropriate selection." sqref="C18">
      <formula1>$B$18:$B$19</formula1>
    </dataValidation>
    <dataValidation allowBlank="1" showInputMessage="1" showErrorMessage="1" prompt="Deaf or Hard of Hearing Add-on Amount" sqref="B19"/>
    <dataValidation allowBlank="1" showInputMessage="1" showErrorMessage="1" prompt="No Customization Add-on Amount" sqref="B18"/>
    <dataValidation type="list" allowBlank="1" showInputMessage="1" showErrorMessage="1" prompt="Enter Shared Staff Ratio.  Press ALT and the down arrow to bring up the drop down options.  Use arrow keys to scroll through the options and press ENTER on the appropriate selection." sqref="C29">
      <formula1>$I$29:$I$31</formula1>
    </dataValidation>
    <dataValidation allowBlank="1" showInputMessage="1" showErrorMessage="1" prompt="Shared On-site Primary Staff/Awake Wage" sqref="C4"/>
  </dataValidations>
  <printOptions/>
  <pageMargins left="0.75" right="0.75" top="1.37" bottom="1" header="0.5" footer="0.5"/>
  <pageSetup fitToHeight="1" fitToWidth="1" horizontalDpi="600" verticalDpi="600" orientation="portrait" scale="86" r:id="rId2"/>
  <headerFooter alignWithMargins="0">
    <oddHeader>&amp;C&amp;G</oddHeader>
    <oddFooter>&amp;LDWRS Draft framework for Respite&amp;R&amp;P</oddFooter>
  </headerFooter>
  <legacyDrawingHF r:id="rId1"/>
</worksheet>
</file>

<file path=xl/worksheets/sheet2.xml><?xml version="1.0" encoding="utf-8"?>
<worksheet xmlns="http://schemas.openxmlformats.org/spreadsheetml/2006/main" xmlns:r="http://schemas.openxmlformats.org/officeDocument/2006/relationships">
  <sheetPr>
    <pageSetUpPr fitToPage="1"/>
  </sheetPr>
  <dimension ref="A1:E23"/>
  <sheetViews>
    <sheetView zoomScale="115" zoomScaleNormal="115" zoomScalePageLayoutView="0" workbookViewId="0" topLeftCell="A1">
      <selection activeCell="A1" sqref="A1"/>
    </sheetView>
  </sheetViews>
  <sheetFormatPr defaultColWidth="9.140625" defaultRowHeight="12.75"/>
  <cols>
    <col min="1" max="1" width="3.00390625" style="3" customWidth="1"/>
    <col min="2" max="2" width="40.140625" style="3" bestFit="1" customWidth="1"/>
    <col min="3" max="3" width="24.57421875" style="3" customWidth="1"/>
    <col min="4" max="4" width="14.00390625" style="10" customWidth="1"/>
    <col min="5" max="5" width="15.421875" style="3" customWidth="1"/>
    <col min="6" max="6" width="18.140625" style="3" bestFit="1" customWidth="1"/>
    <col min="7" max="7" width="9.140625" style="3" hidden="1" customWidth="1"/>
    <col min="8" max="16384" width="9.140625" style="3" customWidth="1"/>
  </cols>
  <sheetData>
    <row r="1" spans="1:5" ht="15">
      <c r="A1" s="56" t="s">
        <v>22</v>
      </c>
      <c r="B1" s="56"/>
      <c r="C1" s="56"/>
      <c r="D1" s="56"/>
      <c r="E1" s="20"/>
    </row>
    <row r="2" spans="1:5" ht="12.75">
      <c r="A2" s="20"/>
      <c r="B2" s="20"/>
      <c r="C2" s="20"/>
      <c r="D2" s="20"/>
      <c r="E2" s="20"/>
    </row>
    <row r="3" spans="1:5" ht="12.75">
      <c r="A3" s="7" t="s">
        <v>14</v>
      </c>
      <c r="D3" s="20"/>
      <c r="E3" s="20"/>
    </row>
    <row r="4" spans="1:5" ht="12.75">
      <c r="A4" s="113" t="s">
        <v>25</v>
      </c>
      <c r="B4" s="114"/>
      <c r="C4" s="2" t="s">
        <v>13</v>
      </c>
      <c r="D4" s="20"/>
      <c r="E4" s="20"/>
    </row>
    <row r="5" spans="1:5" ht="12.75">
      <c r="A5" s="119" t="s">
        <v>19</v>
      </c>
      <c r="B5" s="120"/>
      <c r="C5" s="121">
        <v>0.1156</v>
      </c>
      <c r="D5" s="20"/>
      <c r="E5" s="20"/>
    </row>
    <row r="6" spans="1:5" ht="12.75">
      <c r="A6" s="11"/>
      <c r="B6" s="124" t="s">
        <v>20</v>
      </c>
      <c r="C6" s="122"/>
      <c r="D6" s="20"/>
      <c r="E6" s="20"/>
    </row>
    <row r="7" spans="1:5" ht="12.75">
      <c r="A7" s="12"/>
      <c r="B7" s="125"/>
      <c r="C7" s="123"/>
      <c r="D7" s="20"/>
      <c r="E7" s="20"/>
    </row>
    <row r="8" spans="1:5" ht="12.75">
      <c r="A8" s="119" t="s">
        <v>18</v>
      </c>
      <c r="B8" s="120"/>
      <c r="C8" s="121">
        <v>0.1204</v>
      </c>
      <c r="D8" s="20"/>
      <c r="E8" s="20"/>
    </row>
    <row r="9" spans="1:5" ht="12.75">
      <c r="A9" s="11"/>
      <c r="B9" s="4" t="s">
        <v>2</v>
      </c>
      <c r="C9" s="122"/>
      <c r="D9" s="20"/>
      <c r="E9" s="20"/>
    </row>
    <row r="10" spans="1:5" ht="12.75">
      <c r="A10" s="11"/>
      <c r="B10" s="4" t="s">
        <v>26</v>
      </c>
      <c r="C10" s="122"/>
      <c r="D10" s="20"/>
      <c r="E10" s="20"/>
    </row>
    <row r="11" spans="1:5" ht="12.75">
      <c r="A11" s="11"/>
      <c r="B11" s="4" t="s">
        <v>3</v>
      </c>
      <c r="C11" s="122"/>
      <c r="D11" s="20"/>
      <c r="E11" s="20"/>
    </row>
    <row r="12" spans="1:5" ht="12.75">
      <c r="A12" s="11"/>
      <c r="B12" s="4" t="s">
        <v>4</v>
      </c>
      <c r="C12" s="122"/>
      <c r="D12" s="20"/>
      <c r="E12" s="20"/>
    </row>
    <row r="13" spans="1:5" ht="12.75">
      <c r="A13" s="11"/>
      <c r="B13" s="4" t="s">
        <v>6</v>
      </c>
      <c r="C13" s="122"/>
      <c r="D13" s="20"/>
      <c r="E13" s="20"/>
    </row>
    <row r="14" spans="1:5" ht="12.75">
      <c r="A14" s="11"/>
      <c r="B14" s="4" t="s">
        <v>5</v>
      </c>
      <c r="C14" s="122"/>
      <c r="D14" s="20"/>
      <c r="E14" s="20"/>
    </row>
    <row r="15" spans="1:5" ht="12.75">
      <c r="A15" s="11"/>
      <c r="B15" s="4" t="s">
        <v>7</v>
      </c>
      <c r="C15" s="122"/>
      <c r="D15" s="20"/>
      <c r="E15" s="20"/>
    </row>
    <row r="16" spans="1:5" ht="12.75">
      <c r="A16" s="11"/>
      <c r="B16" s="4" t="s">
        <v>8</v>
      </c>
      <c r="C16" s="122"/>
      <c r="D16" s="20"/>
      <c r="E16" s="20"/>
    </row>
    <row r="17" spans="1:5" ht="12.75">
      <c r="A17" s="11"/>
      <c r="B17" s="4" t="s">
        <v>17</v>
      </c>
      <c r="C17" s="122"/>
      <c r="D17" s="20"/>
      <c r="E17" s="20"/>
    </row>
    <row r="18" spans="1:5" ht="11.25" customHeight="1">
      <c r="A18" s="12"/>
      <c r="B18" s="13"/>
      <c r="C18" s="123"/>
      <c r="D18" s="20"/>
      <c r="E18" s="20"/>
    </row>
    <row r="19" spans="1:5" ht="12.75">
      <c r="A19" s="14" t="s">
        <v>35</v>
      </c>
      <c r="B19" s="15"/>
      <c r="C19" s="26">
        <f>SUM(C5+C8)</f>
        <v>0.236</v>
      </c>
      <c r="D19" s="20"/>
      <c r="E19" s="20"/>
    </row>
    <row r="20" spans="1:5" ht="12.75">
      <c r="A20" s="20"/>
      <c r="B20" s="20"/>
      <c r="C20" s="20"/>
      <c r="D20" s="20"/>
      <c r="E20" s="20"/>
    </row>
    <row r="21" spans="1:5" ht="12.75">
      <c r="A21" s="3" t="s">
        <v>24</v>
      </c>
      <c r="C21" s="20"/>
      <c r="D21" s="20"/>
      <c r="E21" s="20"/>
    </row>
    <row r="22" spans="1:5" ht="12.75">
      <c r="A22" s="20"/>
      <c r="B22" s="20"/>
      <c r="C22" s="20"/>
      <c r="D22" s="20"/>
      <c r="E22" s="20"/>
    </row>
    <row r="23" spans="1:5" ht="12.75">
      <c r="A23" s="20"/>
      <c r="B23" s="20"/>
      <c r="C23" s="20"/>
      <c r="D23" s="20"/>
      <c r="E23" s="20"/>
    </row>
  </sheetData>
  <sheetProtection password="C10A" sheet="1" objects="1" scenarios="1"/>
  <mergeCells count="6">
    <mergeCell ref="A8:B8"/>
    <mergeCell ref="C8:C18"/>
    <mergeCell ref="A4:B4"/>
    <mergeCell ref="A5:B5"/>
    <mergeCell ref="C5:C7"/>
    <mergeCell ref="B6:B7"/>
  </mergeCells>
  <dataValidations count="3">
    <dataValidation allowBlank="1" showInputMessage="1" showErrorMessage="1" prompt="Taxes &amp; Workers Comp Percent" sqref="C5:C7"/>
    <dataValidation allowBlank="1" showInputMessage="1" showErrorMessage="1" prompt="Other Benefits Percent" sqref="C8:C18"/>
    <dataValidation allowBlank="1" showInputMessage="1" showErrorMessage="1" prompt="Total Employee Related Expense Percentage formula is Taxes &amp; Workers Comp Percent + Other Benefits Percent" sqref="C19"/>
  </dataValidations>
  <printOptions/>
  <pageMargins left="0.75" right="0.75" top="1.37" bottom="1" header="0.5" footer="0.5"/>
  <pageSetup fitToHeight="1" fitToWidth="1" horizontalDpi="600" verticalDpi="600" orientation="portrait" scale="92" r:id="rId2"/>
  <headerFooter alignWithMargins="0">
    <oddHeader>&amp;C&amp;G</oddHeader>
    <oddFooter>&amp;LDWRS Draft framework for Respite - &amp;A&amp;R&amp;P</oddFooter>
  </headerFooter>
  <legacyDrawingHF r:id="rId1"/>
</worksheet>
</file>

<file path=xl/worksheets/sheet3.xml><?xml version="1.0" encoding="utf-8"?>
<worksheet xmlns="http://schemas.openxmlformats.org/spreadsheetml/2006/main" xmlns:r="http://schemas.openxmlformats.org/officeDocument/2006/relationships">
  <sheetPr>
    <pageSetUpPr fitToPage="1"/>
  </sheetPr>
  <dimension ref="A1:G16"/>
  <sheetViews>
    <sheetView zoomScale="115" zoomScaleNormal="115" zoomScalePageLayoutView="0" workbookViewId="0" topLeftCell="A1">
      <selection activeCell="E8" sqref="E8"/>
    </sheetView>
  </sheetViews>
  <sheetFormatPr defaultColWidth="9.140625" defaultRowHeight="12.75"/>
  <cols>
    <col min="1" max="1" width="15.140625" style="3" customWidth="1"/>
    <col min="2" max="2" width="24.7109375" style="3" customWidth="1"/>
    <col min="3" max="3" width="12.00390625" style="3" customWidth="1"/>
    <col min="4" max="4" width="9.140625" style="3" customWidth="1"/>
    <col min="5" max="5" width="9.57421875" style="3" customWidth="1"/>
    <col min="6" max="6" width="10.28125" style="3" bestFit="1" customWidth="1"/>
    <col min="7" max="8" width="9.140625" style="3" customWidth="1"/>
    <col min="9" max="16384" width="9.140625" style="3" customWidth="1"/>
  </cols>
  <sheetData>
    <row r="1" spans="1:7" ht="15">
      <c r="A1" s="56" t="s">
        <v>29</v>
      </c>
      <c r="B1" s="56"/>
      <c r="C1" s="56"/>
      <c r="D1" s="56"/>
      <c r="E1" s="56"/>
      <c r="F1" s="56"/>
      <c r="G1" s="20"/>
    </row>
    <row r="2" spans="1:7" ht="12.75">
      <c r="A2" s="20"/>
      <c r="B2" s="20"/>
      <c r="C2" s="20"/>
      <c r="D2" s="20"/>
      <c r="E2" s="20"/>
      <c r="F2" s="20"/>
      <c r="G2" s="20"/>
    </row>
    <row r="3" spans="1:7" ht="12.75">
      <c r="A3" s="57" t="s">
        <v>15</v>
      </c>
      <c r="B3" s="57"/>
      <c r="C3" s="57"/>
      <c r="D3" s="57"/>
      <c r="E3" s="57"/>
      <c r="F3" s="20"/>
      <c r="G3" s="20"/>
    </row>
    <row r="4" spans="1:7" ht="12" customHeight="1">
      <c r="A4" s="126" t="s">
        <v>32</v>
      </c>
      <c r="B4" s="117"/>
      <c r="C4" s="117"/>
      <c r="D4" s="117"/>
      <c r="E4" s="38">
        <v>0.1325</v>
      </c>
      <c r="F4" s="20"/>
      <c r="G4" s="20"/>
    </row>
    <row r="5" spans="1:7" ht="12.75">
      <c r="A5" s="30"/>
      <c r="B5" s="30"/>
      <c r="C5" s="30"/>
      <c r="D5" s="30"/>
      <c r="E5" s="31"/>
      <c r="F5" s="20"/>
      <c r="G5" s="20"/>
    </row>
    <row r="6" spans="1:7" ht="12.75">
      <c r="A6" s="7" t="s">
        <v>28</v>
      </c>
      <c r="B6" s="30"/>
      <c r="C6" s="30"/>
      <c r="D6" s="30"/>
      <c r="E6" s="31"/>
      <c r="F6" s="20"/>
      <c r="G6" s="20"/>
    </row>
    <row r="7" spans="1:7" ht="12.75">
      <c r="A7" s="33" t="s">
        <v>29</v>
      </c>
      <c r="B7" s="32"/>
      <c r="C7" s="32"/>
      <c r="D7" s="29"/>
      <c r="E7" s="36">
        <v>0.029</v>
      </c>
      <c r="F7" s="20"/>
      <c r="G7" s="20"/>
    </row>
    <row r="8" spans="1:7" ht="12.75">
      <c r="A8" s="34"/>
      <c r="B8" s="30"/>
      <c r="C8" s="30"/>
      <c r="D8" s="30"/>
      <c r="E8" s="31"/>
      <c r="F8" s="20"/>
      <c r="G8" s="20"/>
    </row>
    <row r="9" spans="1:7" ht="12.75">
      <c r="A9" s="30" t="s">
        <v>49</v>
      </c>
      <c r="B9" s="30"/>
      <c r="C9" s="30"/>
      <c r="D9" s="30"/>
      <c r="E9" s="31"/>
      <c r="F9" s="20"/>
      <c r="G9" s="20"/>
    </row>
    <row r="10" spans="1:7" ht="12.75">
      <c r="A10" s="116" t="s">
        <v>50</v>
      </c>
      <c r="B10" s="116"/>
      <c r="C10" s="116"/>
      <c r="D10" s="116"/>
      <c r="E10" s="52">
        <v>0.039</v>
      </c>
      <c r="F10" s="20"/>
      <c r="G10" s="20"/>
    </row>
    <row r="11" spans="1:7" ht="12.75">
      <c r="A11" s="34"/>
      <c r="B11" s="30"/>
      <c r="C11" s="30"/>
      <c r="D11" s="30"/>
      <c r="E11" s="31"/>
      <c r="F11" s="20"/>
      <c r="G11" s="20"/>
    </row>
    <row r="12" spans="1:7" ht="12.75">
      <c r="A12" s="7" t="s">
        <v>51</v>
      </c>
      <c r="B12" s="30"/>
      <c r="C12" s="30"/>
      <c r="D12" s="30"/>
      <c r="E12" s="31"/>
      <c r="F12" s="20"/>
      <c r="G12" s="20"/>
    </row>
    <row r="13" spans="1:7" ht="12.75">
      <c r="A13" s="33" t="s">
        <v>31</v>
      </c>
      <c r="B13" s="32"/>
      <c r="C13" s="35"/>
      <c r="D13" s="29"/>
      <c r="E13" s="26">
        <f>SUM(E4+E7+E10)</f>
        <v>0.2005</v>
      </c>
      <c r="F13" s="20"/>
      <c r="G13" s="20"/>
    </row>
    <row r="14" spans="1:7" ht="12.75">
      <c r="A14" s="34"/>
      <c r="B14" s="30"/>
      <c r="C14" s="30"/>
      <c r="D14" s="30"/>
      <c r="E14" s="31"/>
      <c r="F14" s="20"/>
      <c r="G14" s="20"/>
    </row>
    <row r="15" spans="3:7" ht="12.75">
      <c r="C15" s="20"/>
      <c r="D15" s="20"/>
      <c r="E15" s="20"/>
      <c r="F15" s="20"/>
      <c r="G15" s="20"/>
    </row>
    <row r="16" spans="6:7" ht="12.75">
      <c r="F16" s="20"/>
      <c r="G16" s="20"/>
    </row>
  </sheetData>
  <sheetProtection password="C10A" sheet="1" objects="1" scenarios="1"/>
  <mergeCells count="2">
    <mergeCell ref="A10:D10"/>
    <mergeCell ref="A4:D4"/>
  </mergeCells>
  <dataValidations count="5">
    <dataValidation allowBlank="1" showInputMessage="1" showErrorMessage="1" prompt="Standard General &amp; Administrative Support Percent" sqref="E4"/>
    <dataValidation allowBlank="1" showInputMessage="1" showErrorMessage="1" prompt="Program Related Expenses Percent" sqref="E7"/>
    <dataValidation allowBlank="1" showInputMessage="1" showErrorMessage="1" prompt="Total Program Related Expenses Percent formula is Standard General &amp; Administrative Support Percent + Program Related Expenses Percent + Utilization Expense Percent" sqref="E13"/>
    <dataValidation allowBlank="1" showInputMessage="1" showErrorMessage="1" prompt="Utilization Expense Percent" sqref="E10"/>
    <dataValidation allowBlank="1" showInputMessage="1" showErrorMessage="1" prompt="Press TAB to move cells where data can be entered" sqref="A1:F1"/>
  </dataValidations>
  <printOptions/>
  <pageMargins left="0.75" right="0.75" top="1.37" bottom="1" header="0.5" footer="0.5"/>
  <pageSetup fitToHeight="1" fitToWidth="1" horizontalDpi="600" verticalDpi="600" orientation="portrait" scale="99" r:id="rId2"/>
  <headerFooter alignWithMargins="0">
    <oddHeader>&amp;C&amp;G</oddHeader>
    <oddFooter>&amp;LDWRS Draft framework for Respite - &amp;A&amp;R&amp;P</oddFooter>
  </headerFooter>
  <legacyDrawingHF r:id="rId1"/>
</worksheet>
</file>

<file path=xl/worksheets/sheet4.xml><?xml version="1.0" encoding="utf-8"?>
<worksheet xmlns="http://schemas.openxmlformats.org/spreadsheetml/2006/main" xmlns:r="http://schemas.openxmlformats.org/officeDocument/2006/relationships">
  <dimension ref="A3:F108"/>
  <sheetViews>
    <sheetView zoomScalePageLayoutView="0" workbookViewId="0" topLeftCell="A1">
      <selection activeCell="G110" sqref="G110"/>
    </sheetView>
  </sheetViews>
  <sheetFormatPr defaultColWidth="9.140625" defaultRowHeight="12.75"/>
  <cols>
    <col min="1" max="1" width="29.00390625" style="0" customWidth="1"/>
    <col min="2" max="2" width="17.421875" style="0" customWidth="1"/>
    <col min="3" max="3" width="20.00390625" style="0" customWidth="1"/>
    <col min="4" max="5" width="9.140625" style="0" customWidth="1"/>
    <col min="6" max="6" width="5.57421875" style="62" bestFit="1" customWidth="1"/>
  </cols>
  <sheetData>
    <row r="3" spans="1:4" ht="12.75">
      <c r="A3" s="7" t="s">
        <v>74</v>
      </c>
      <c r="B3" s="61"/>
      <c r="C3" s="61"/>
      <c r="D3" s="61"/>
    </row>
    <row r="4" spans="1:4" ht="12.75">
      <c r="A4" s="63" t="s">
        <v>75</v>
      </c>
      <c r="B4" s="127" t="s">
        <v>76</v>
      </c>
      <c r="C4" s="128"/>
      <c r="D4" s="129"/>
    </row>
    <row r="5" spans="1:4" ht="12.75">
      <c r="A5" s="63" t="s">
        <v>77</v>
      </c>
      <c r="B5" s="130" t="str">
        <f>INDEX($C$10:$C$108,MATCH(B4:D4,B10:B108,0))</f>
        <v>Unspecified Region</v>
      </c>
      <c r="C5" s="131"/>
      <c r="D5" s="132"/>
    </row>
    <row r="7" spans="1:2" ht="12.75" hidden="1">
      <c r="A7" t="s">
        <v>78</v>
      </c>
      <c r="B7" t="str">
        <f>INDEX($D$10:$D$108,MATCH(B4:D4,B10:B108,0))</f>
        <v>-</v>
      </c>
    </row>
    <row r="8" ht="12.75" hidden="1"/>
    <row r="9" spans="2:6" ht="14.25" hidden="1">
      <c r="B9" s="64" t="s">
        <v>79</v>
      </c>
      <c r="C9" s="64" t="s">
        <v>80</v>
      </c>
      <c r="D9" s="65" t="s">
        <v>78</v>
      </c>
      <c r="F9"/>
    </row>
    <row r="10" spans="2:6" ht="14.25" hidden="1">
      <c r="B10" s="66" t="s">
        <v>76</v>
      </c>
      <c r="C10" s="66" t="s">
        <v>81</v>
      </c>
      <c r="D10" s="67" t="s">
        <v>82</v>
      </c>
      <c r="F10"/>
    </row>
    <row r="11" spans="2:6" ht="14.25" hidden="1">
      <c r="B11" s="68" t="s">
        <v>83</v>
      </c>
      <c r="C11" s="68" t="s">
        <v>84</v>
      </c>
      <c r="D11" s="69">
        <v>0.926</v>
      </c>
      <c r="F11"/>
    </row>
    <row r="12" spans="2:6" ht="14.25" hidden="1">
      <c r="B12" s="68" t="s">
        <v>85</v>
      </c>
      <c r="C12" s="68" t="s">
        <v>86</v>
      </c>
      <c r="D12" s="69">
        <v>1.013</v>
      </c>
      <c r="F12"/>
    </row>
    <row r="13" spans="2:6" ht="14.25" hidden="1">
      <c r="B13" s="68" t="s">
        <v>87</v>
      </c>
      <c r="C13" s="68" t="s">
        <v>88</v>
      </c>
      <c r="D13" s="69">
        <v>0.914</v>
      </c>
      <c r="F13"/>
    </row>
    <row r="14" spans="2:6" ht="14.25" hidden="1">
      <c r="B14" s="68" t="s">
        <v>89</v>
      </c>
      <c r="C14" s="68" t="s">
        <v>88</v>
      </c>
      <c r="D14" s="69">
        <v>0.914</v>
      </c>
      <c r="F14"/>
    </row>
    <row r="15" spans="2:6" ht="14.25" hidden="1">
      <c r="B15" s="68" t="s">
        <v>90</v>
      </c>
      <c r="C15" s="68" t="s">
        <v>91</v>
      </c>
      <c r="D15" s="69">
        <v>0.948</v>
      </c>
      <c r="F15"/>
    </row>
    <row r="16" spans="2:6" ht="14.25" hidden="1">
      <c r="B16" s="68" t="s">
        <v>92</v>
      </c>
      <c r="C16" s="70" t="s">
        <v>93</v>
      </c>
      <c r="D16" s="69">
        <v>0.926</v>
      </c>
      <c r="F16"/>
    </row>
    <row r="17" spans="2:6" ht="14.25" hidden="1">
      <c r="B17" s="68" t="s">
        <v>94</v>
      </c>
      <c r="C17" s="68" t="s">
        <v>95</v>
      </c>
      <c r="D17" s="69">
        <v>0.974</v>
      </c>
      <c r="F17"/>
    </row>
    <row r="18" spans="2:6" ht="14.25" hidden="1">
      <c r="B18" s="68" t="s">
        <v>96</v>
      </c>
      <c r="C18" s="70" t="s">
        <v>97</v>
      </c>
      <c r="D18" s="69">
        <v>0.915</v>
      </c>
      <c r="F18"/>
    </row>
    <row r="19" spans="2:6" ht="14.25" hidden="1">
      <c r="B19" s="68" t="s">
        <v>98</v>
      </c>
      <c r="C19" s="70" t="s">
        <v>99</v>
      </c>
      <c r="D19" s="69">
        <v>0.943</v>
      </c>
      <c r="F19"/>
    </row>
    <row r="20" spans="2:6" ht="14.25" hidden="1">
      <c r="B20" s="68" t="s">
        <v>100</v>
      </c>
      <c r="C20" s="68" t="s">
        <v>86</v>
      </c>
      <c r="D20" s="69">
        <v>1.013</v>
      </c>
      <c r="F20"/>
    </row>
    <row r="21" spans="2:6" ht="14.25" hidden="1">
      <c r="B21" s="68" t="s">
        <v>101</v>
      </c>
      <c r="C21" s="68" t="s">
        <v>88</v>
      </c>
      <c r="D21" s="69">
        <v>0.914</v>
      </c>
      <c r="F21"/>
    </row>
    <row r="22" spans="2:6" ht="14.25" hidden="1">
      <c r="B22" s="68" t="s">
        <v>102</v>
      </c>
      <c r="C22" s="70" t="s">
        <v>93</v>
      </c>
      <c r="D22" s="69">
        <v>0.926</v>
      </c>
      <c r="F22"/>
    </row>
    <row r="23" spans="2:6" ht="14.25" hidden="1">
      <c r="B23" s="68" t="s">
        <v>103</v>
      </c>
      <c r="C23" s="70" t="s">
        <v>86</v>
      </c>
      <c r="D23" s="69">
        <v>1.013</v>
      </c>
      <c r="F23"/>
    </row>
    <row r="24" spans="2:6" ht="14.25" hidden="1">
      <c r="B24" s="68" t="s">
        <v>104</v>
      </c>
      <c r="C24" s="70" t="s">
        <v>105</v>
      </c>
      <c r="D24" s="69">
        <v>1.013</v>
      </c>
      <c r="F24"/>
    </row>
    <row r="25" spans="2:6" ht="14.25" hidden="1">
      <c r="B25" s="68" t="s">
        <v>106</v>
      </c>
      <c r="C25" s="68" t="s">
        <v>88</v>
      </c>
      <c r="D25" s="69">
        <v>0.914</v>
      </c>
      <c r="F25"/>
    </row>
    <row r="26" spans="2:6" ht="14.25" hidden="1">
      <c r="B26" s="68" t="s">
        <v>107</v>
      </c>
      <c r="C26" s="70" t="s">
        <v>84</v>
      </c>
      <c r="D26" s="69">
        <v>0.926</v>
      </c>
      <c r="F26"/>
    </row>
    <row r="27" spans="2:6" ht="14.25" hidden="1">
      <c r="B27" s="68" t="s">
        <v>108</v>
      </c>
      <c r="C27" s="70" t="s">
        <v>93</v>
      </c>
      <c r="D27" s="69">
        <v>0.926</v>
      </c>
      <c r="F27"/>
    </row>
    <row r="28" spans="2:6" ht="14.25" hidden="1">
      <c r="B28" s="68" t="s">
        <v>109</v>
      </c>
      <c r="C28" s="68" t="s">
        <v>88</v>
      </c>
      <c r="D28" s="69">
        <v>0.914</v>
      </c>
      <c r="F28"/>
    </row>
    <row r="29" spans="2:6" ht="14.25" hidden="1">
      <c r="B29" s="68" t="s">
        <v>110</v>
      </c>
      <c r="C29" s="68" t="s">
        <v>86</v>
      </c>
      <c r="D29" s="69">
        <v>1.013</v>
      </c>
      <c r="F29"/>
    </row>
    <row r="30" spans="2:6" ht="14.25" hidden="1">
      <c r="B30" s="68" t="s">
        <v>111</v>
      </c>
      <c r="C30" s="70" t="s">
        <v>112</v>
      </c>
      <c r="D30" s="69">
        <v>0.983</v>
      </c>
      <c r="F30"/>
    </row>
    <row r="31" spans="2:6" ht="14.25" hidden="1">
      <c r="B31" s="68" t="s">
        <v>113</v>
      </c>
      <c r="C31" s="68" t="s">
        <v>88</v>
      </c>
      <c r="D31" s="69">
        <v>0.914</v>
      </c>
      <c r="F31"/>
    </row>
    <row r="32" spans="2:6" ht="14.25" hidden="1">
      <c r="B32" s="68" t="s">
        <v>114</v>
      </c>
      <c r="C32" s="70" t="s">
        <v>97</v>
      </c>
      <c r="D32" s="69">
        <v>0.915</v>
      </c>
      <c r="F32"/>
    </row>
    <row r="33" spans="2:6" ht="14.25" hidden="1">
      <c r="B33" s="68" t="s">
        <v>115</v>
      </c>
      <c r="C33" s="70" t="s">
        <v>112</v>
      </c>
      <c r="D33" s="69">
        <v>0.983</v>
      </c>
      <c r="F33"/>
    </row>
    <row r="34" spans="2:6" ht="14.25" hidden="1">
      <c r="B34" s="68" t="s">
        <v>116</v>
      </c>
      <c r="C34" s="70" t="s">
        <v>97</v>
      </c>
      <c r="D34" s="69">
        <v>0.915</v>
      </c>
      <c r="F34"/>
    </row>
    <row r="35" spans="2:6" ht="14.25" hidden="1">
      <c r="B35" s="68" t="s">
        <v>117</v>
      </c>
      <c r="C35" s="70" t="s">
        <v>97</v>
      </c>
      <c r="D35" s="69">
        <v>0.915</v>
      </c>
      <c r="F35"/>
    </row>
    <row r="36" spans="2:6" ht="14.25" hidden="1">
      <c r="B36" s="68" t="s">
        <v>118</v>
      </c>
      <c r="C36" s="68" t="s">
        <v>88</v>
      </c>
      <c r="D36" s="69">
        <v>0.914</v>
      </c>
      <c r="F36"/>
    </row>
    <row r="37" spans="2:6" ht="14.25" hidden="1">
      <c r="B37" s="68" t="s">
        <v>119</v>
      </c>
      <c r="C37" s="68" t="s">
        <v>86</v>
      </c>
      <c r="D37" s="69">
        <v>1.013</v>
      </c>
      <c r="F37"/>
    </row>
    <row r="38" spans="2:6" ht="14.25" hidden="1">
      <c r="B38" s="68" t="s">
        <v>120</v>
      </c>
      <c r="C38" s="70" t="s">
        <v>121</v>
      </c>
      <c r="D38" s="69">
        <v>0.94</v>
      </c>
      <c r="F38"/>
    </row>
    <row r="39" spans="2:6" ht="14.25" hidden="1">
      <c r="B39" s="68" t="s">
        <v>122</v>
      </c>
      <c r="C39" s="68" t="s">
        <v>88</v>
      </c>
      <c r="D39" s="69">
        <v>0.914</v>
      </c>
      <c r="F39"/>
    </row>
    <row r="40" spans="2:6" ht="14.25" hidden="1">
      <c r="B40" s="68" t="s">
        <v>123</v>
      </c>
      <c r="C40" s="70" t="s">
        <v>86</v>
      </c>
      <c r="D40" s="69">
        <v>1.013</v>
      </c>
      <c r="F40"/>
    </row>
    <row r="41" spans="2:6" ht="14.25" hidden="1">
      <c r="B41" s="68" t="s">
        <v>124</v>
      </c>
      <c r="C41" s="70" t="s">
        <v>84</v>
      </c>
      <c r="D41" s="69">
        <v>0.926</v>
      </c>
      <c r="F41"/>
    </row>
    <row r="42" spans="2:6" ht="14.25" hidden="1">
      <c r="B42" s="68" t="s">
        <v>125</v>
      </c>
      <c r="C42" s="70" t="s">
        <v>93</v>
      </c>
      <c r="D42" s="69">
        <v>0.926</v>
      </c>
      <c r="F42"/>
    </row>
    <row r="43" spans="2:6" ht="14.25" hidden="1">
      <c r="B43" s="68" t="s">
        <v>126</v>
      </c>
      <c r="C43" s="70" t="s">
        <v>84</v>
      </c>
      <c r="D43" s="69">
        <v>0.926</v>
      </c>
      <c r="F43"/>
    </row>
    <row r="44" spans="2:6" ht="14.25" hidden="1">
      <c r="B44" s="68" t="s">
        <v>127</v>
      </c>
      <c r="C44" s="70" t="s">
        <v>93</v>
      </c>
      <c r="D44" s="69">
        <v>0.926</v>
      </c>
      <c r="F44"/>
    </row>
    <row r="45" spans="2:6" ht="14.25" hidden="1">
      <c r="B45" s="68" t="s">
        <v>128</v>
      </c>
      <c r="C45" s="68" t="s">
        <v>88</v>
      </c>
      <c r="D45" s="69">
        <v>0.914</v>
      </c>
      <c r="F45"/>
    </row>
    <row r="46" spans="2:6" ht="14.25" hidden="1">
      <c r="B46" s="68" t="s">
        <v>129</v>
      </c>
      <c r="C46" s="70" t="s">
        <v>84</v>
      </c>
      <c r="D46" s="69">
        <v>0.926</v>
      </c>
      <c r="F46"/>
    </row>
    <row r="47" spans="2:6" ht="14.25" hidden="1">
      <c r="B47" s="68" t="s">
        <v>130</v>
      </c>
      <c r="C47" s="70" t="s">
        <v>93</v>
      </c>
      <c r="D47" s="69">
        <v>0.926</v>
      </c>
      <c r="F47"/>
    </row>
    <row r="48" spans="2:6" ht="14.25" hidden="1">
      <c r="B48" s="68" t="s">
        <v>131</v>
      </c>
      <c r="C48" s="70" t="s">
        <v>84</v>
      </c>
      <c r="D48" s="69">
        <v>0.926</v>
      </c>
      <c r="F48"/>
    </row>
    <row r="49" spans="2:6" ht="14.25" hidden="1">
      <c r="B49" s="68" t="s">
        <v>132</v>
      </c>
      <c r="C49" s="68" t="s">
        <v>88</v>
      </c>
      <c r="D49" s="69">
        <v>0.914</v>
      </c>
      <c r="F49"/>
    </row>
    <row r="50" spans="2:6" ht="14.25" hidden="1">
      <c r="B50" s="68" t="s">
        <v>133</v>
      </c>
      <c r="C50" s="70" t="s">
        <v>86</v>
      </c>
      <c r="D50" s="69">
        <v>1.013</v>
      </c>
      <c r="F50"/>
    </row>
    <row r="51" spans="2:6" ht="14.25" hidden="1">
      <c r="B51" s="68" t="s">
        <v>134</v>
      </c>
      <c r="C51" s="70" t="s">
        <v>93</v>
      </c>
      <c r="D51" s="69">
        <v>0.926</v>
      </c>
      <c r="F51"/>
    </row>
    <row r="52" spans="2:6" ht="14.25" hidden="1">
      <c r="B52" s="68" t="s">
        <v>135</v>
      </c>
      <c r="C52" s="70" t="s">
        <v>93</v>
      </c>
      <c r="D52" s="69">
        <v>0.926</v>
      </c>
      <c r="F52"/>
    </row>
    <row r="53" spans="2:6" ht="14.25" hidden="1">
      <c r="B53" s="68" t="s">
        <v>139</v>
      </c>
      <c r="C53" s="70" t="s">
        <v>93</v>
      </c>
      <c r="D53" s="69">
        <v>0.926</v>
      </c>
      <c r="F53"/>
    </row>
    <row r="54" spans="2:6" ht="14.25" hidden="1">
      <c r="B54" s="68" t="s">
        <v>136</v>
      </c>
      <c r="C54" s="68" t="s">
        <v>88</v>
      </c>
      <c r="D54" s="69">
        <v>0.914</v>
      </c>
      <c r="F54"/>
    </row>
    <row r="55" spans="2:6" ht="14.25" hidden="1">
      <c r="B55" s="68" t="s">
        <v>137</v>
      </c>
      <c r="C55" s="68" t="s">
        <v>88</v>
      </c>
      <c r="D55" s="69">
        <v>0.914</v>
      </c>
      <c r="F55"/>
    </row>
    <row r="56" spans="2:6" ht="14.25" hidden="1">
      <c r="B56" s="68" t="s">
        <v>138</v>
      </c>
      <c r="C56" s="70" t="s">
        <v>97</v>
      </c>
      <c r="D56" s="69">
        <v>0.915</v>
      </c>
      <c r="F56"/>
    </row>
    <row r="57" spans="2:6" ht="14.25" hidden="1">
      <c r="B57" s="68" t="s">
        <v>140</v>
      </c>
      <c r="C57" s="70" t="s">
        <v>93</v>
      </c>
      <c r="D57" s="69">
        <v>0.926</v>
      </c>
      <c r="F57"/>
    </row>
    <row r="58" spans="2:6" ht="14.25" hidden="1">
      <c r="B58" s="68" t="s">
        <v>141</v>
      </c>
      <c r="C58" s="70" t="s">
        <v>86</v>
      </c>
      <c r="D58" s="69">
        <v>1.013</v>
      </c>
      <c r="F58"/>
    </row>
    <row r="59" spans="2:6" ht="14.25" hidden="1">
      <c r="B59" s="68" t="s">
        <v>142</v>
      </c>
      <c r="C59" s="68" t="s">
        <v>88</v>
      </c>
      <c r="D59" s="69">
        <v>0.914</v>
      </c>
      <c r="F59"/>
    </row>
    <row r="60" spans="2:6" ht="14.25" hidden="1">
      <c r="B60" s="68" t="s">
        <v>143</v>
      </c>
      <c r="C60" s="70" t="s">
        <v>97</v>
      </c>
      <c r="D60" s="69">
        <v>0.915</v>
      </c>
      <c r="F60"/>
    </row>
    <row r="61" spans="2:6" ht="14.25" hidden="1">
      <c r="B61" s="68" t="s">
        <v>144</v>
      </c>
      <c r="C61" s="70" t="s">
        <v>93</v>
      </c>
      <c r="D61" s="69">
        <v>0.926</v>
      </c>
      <c r="F61"/>
    </row>
    <row r="62" spans="2:6" ht="14.25" hidden="1">
      <c r="B62" s="68" t="s">
        <v>145</v>
      </c>
      <c r="C62" s="70" t="s">
        <v>95</v>
      </c>
      <c r="D62" s="69">
        <v>0.974</v>
      </c>
      <c r="F62"/>
    </row>
    <row r="63" spans="2:6" ht="14.25" hidden="1">
      <c r="B63" s="68" t="s">
        <v>146</v>
      </c>
      <c r="C63" s="70" t="s">
        <v>93</v>
      </c>
      <c r="D63" s="69">
        <v>0.926</v>
      </c>
      <c r="F63"/>
    </row>
    <row r="64" spans="2:6" ht="14.25" hidden="1">
      <c r="B64" s="68" t="s">
        <v>147</v>
      </c>
      <c r="C64" s="68" t="s">
        <v>88</v>
      </c>
      <c r="D64" s="69">
        <v>0.914</v>
      </c>
      <c r="F64"/>
    </row>
    <row r="65" spans="2:6" ht="14.25" hidden="1">
      <c r="B65" s="68" t="s">
        <v>148</v>
      </c>
      <c r="C65" s="70" t="s">
        <v>112</v>
      </c>
      <c r="D65" s="69">
        <v>0.983</v>
      </c>
      <c r="F65"/>
    </row>
    <row r="66" spans="2:6" ht="14.25" hidden="1">
      <c r="B66" s="68" t="s">
        <v>149</v>
      </c>
      <c r="C66" s="68" t="s">
        <v>88</v>
      </c>
      <c r="D66" s="69">
        <v>0.914</v>
      </c>
      <c r="F66"/>
    </row>
    <row r="67" spans="2:6" ht="14.25" hidden="1">
      <c r="B67" s="68" t="s">
        <v>150</v>
      </c>
      <c r="C67" s="68" t="s">
        <v>88</v>
      </c>
      <c r="D67" s="69">
        <v>0.914</v>
      </c>
      <c r="F67"/>
    </row>
    <row r="68" spans="2:6" ht="14.25" hidden="1">
      <c r="B68" s="68" t="s">
        <v>151</v>
      </c>
      <c r="C68" s="70" t="s">
        <v>84</v>
      </c>
      <c r="D68" s="69">
        <v>0.926</v>
      </c>
      <c r="F68"/>
    </row>
    <row r="69" spans="2:6" ht="14.25" hidden="1">
      <c r="B69" s="68" t="s">
        <v>152</v>
      </c>
      <c r="C69" s="70" t="s">
        <v>93</v>
      </c>
      <c r="D69" s="69">
        <v>0.926</v>
      </c>
      <c r="F69"/>
    </row>
    <row r="70" spans="2:6" ht="14.25" hidden="1">
      <c r="B70" s="68" t="s">
        <v>153</v>
      </c>
      <c r="C70" s="70" t="s">
        <v>154</v>
      </c>
      <c r="D70" s="69">
        <v>1.014</v>
      </c>
      <c r="F70"/>
    </row>
    <row r="71" spans="2:6" ht="14.25" hidden="1">
      <c r="B71" s="68" t="s">
        <v>155</v>
      </c>
      <c r="C71" s="68" t="s">
        <v>88</v>
      </c>
      <c r="D71" s="69">
        <v>0.914</v>
      </c>
      <c r="F71"/>
    </row>
    <row r="72" spans="2:6" ht="14.25" hidden="1">
      <c r="B72" s="68" t="s">
        <v>156</v>
      </c>
      <c r="C72" s="68" t="s">
        <v>86</v>
      </c>
      <c r="D72" s="69">
        <v>1.013</v>
      </c>
      <c r="F72"/>
    </row>
    <row r="73" spans="2:6" ht="14.25" hidden="1">
      <c r="B73" s="68" t="s">
        <v>157</v>
      </c>
      <c r="C73" s="68" t="s">
        <v>88</v>
      </c>
      <c r="D73" s="69">
        <v>0.914</v>
      </c>
      <c r="F73"/>
    </row>
    <row r="74" spans="2:6" ht="14.25" hidden="1">
      <c r="B74" s="68" t="s">
        <v>158</v>
      </c>
      <c r="C74" s="70" t="s">
        <v>93</v>
      </c>
      <c r="D74" s="69">
        <v>0.926</v>
      </c>
      <c r="F74"/>
    </row>
    <row r="75" spans="2:6" ht="14.25" hidden="1">
      <c r="B75" s="68" t="s">
        <v>159</v>
      </c>
      <c r="C75" s="70" t="s">
        <v>93</v>
      </c>
      <c r="D75" s="69">
        <v>0.926</v>
      </c>
      <c r="F75"/>
    </row>
    <row r="76" spans="2:6" ht="14.25" hidden="1">
      <c r="B76" s="68" t="s">
        <v>160</v>
      </c>
      <c r="C76" s="70" t="s">
        <v>97</v>
      </c>
      <c r="D76" s="69">
        <v>0.915</v>
      </c>
      <c r="F76"/>
    </row>
    <row r="77" spans="2:6" ht="14.25" hidden="1">
      <c r="B77" s="68" t="s">
        <v>161</v>
      </c>
      <c r="C77" s="70" t="s">
        <v>93</v>
      </c>
      <c r="D77" s="69">
        <v>0.926</v>
      </c>
      <c r="F77"/>
    </row>
    <row r="78" spans="2:6" ht="14.25" hidden="1">
      <c r="B78" s="68" t="s">
        <v>162</v>
      </c>
      <c r="C78" s="68" t="s">
        <v>88</v>
      </c>
      <c r="D78" s="69">
        <v>0.914</v>
      </c>
      <c r="F78"/>
    </row>
    <row r="79" spans="2:6" ht="14.25" hidden="1">
      <c r="B79" s="68" t="s">
        <v>166</v>
      </c>
      <c r="C79" s="70" t="s">
        <v>99</v>
      </c>
      <c r="D79" s="69">
        <v>0.943</v>
      </c>
      <c r="F79"/>
    </row>
    <row r="80" spans="2:6" ht="14.25" hidden="1">
      <c r="B80" s="68" t="s">
        <v>163</v>
      </c>
      <c r="C80" s="68" t="s">
        <v>86</v>
      </c>
      <c r="D80" s="69">
        <v>1.013</v>
      </c>
      <c r="F80"/>
    </row>
    <row r="81" spans="2:6" ht="14.25" hidden="1">
      <c r="B81" s="68" t="s">
        <v>164</v>
      </c>
      <c r="C81" s="70" t="s">
        <v>86</v>
      </c>
      <c r="D81" s="69">
        <v>1.013</v>
      </c>
      <c r="F81"/>
    </row>
    <row r="82" spans="2:6" ht="14.25" hidden="1">
      <c r="B82" s="68" t="s">
        <v>165</v>
      </c>
      <c r="C82" s="70" t="s">
        <v>86</v>
      </c>
      <c r="D82" s="69">
        <v>1.013</v>
      </c>
      <c r="F82"/>
    </row>
    <row r="83" spans="2:6" ht="14.25" hidden="1">
      <c r="B83" s="68" t="s">
        <v>167</v>
      </c>
      <c r="C83" s="70" t="s">
        <v>91</v>
      </c>
      <c r="D83" s="69">
        <v>0.9483</v>
      </c>
      <c r="F83"/>
    </row>
    <row r="84" spans="2:6" ht="14.25" hidden="1">
      <c r="B84" s="68" t="s">
        <v>168</v>
      </c>
      <c r="C84" s="70" t="s">
        <v>97</v>
      </c>
      <c r="D84" s="69">
        <v>0.915</v>
      </c>
      <c r="F84"/>
    </row>
    <row r="85" spans="2:6" ht="14.25" hidden="1">
      <c r="B85" s="68" t="s">
        <v>169</v>
      </c>
      <c r="C85" s="68" t="s">
        <v>88</v>
      </c>
      <c r="D85" s="69">
        <v>0.914</v>
      </c>
      <c r="F85"/>
    </row>
    <row r="86" spans="2:6" ht="14.25" hidden="1">
      <c r="B86" s="68" t="s">
        <v>170</v>
      </c>
      <c r="C86" s="70" t="s">
        <v>93</v>
      </c>
      <c r="D86" s="69">
        <v>0.926</v>
      </c>
      <c r="F86"/>
    </row>
    <row r="87" spans="2:6" ht="14.25" hidden="1">
      <c r="B87" s="68" t="s">
        <v>171</v>
      </c>
      <c r="C87" s="68" t="s">
        <v>88</v>
      </c>
      <c r="D87" s="69">
        <v>0.914</v>
      </c>
      <c r="F87"/>
    </row>
    <row r="88" spans="2:6" ht="14.25" hidden="1">
      <c r="B88" s="68" t="s">
        <v>172</v>
      </c>
      <c r="C88" s="68" t="s">
        <v>88</v>
      </c>
      <c r="D88" s="69">
        <v>0.914</v>
      </c>
      <c r="F88"/>
    </row>
    <row r="89" spans="2:6" ht="14.25" hidden="1">
      <c r="B89" s="68" t="s">
        <v>173</v>
      </c>
      <c r="C89" s="70" t="s">
        <v>112</v>
      </c>
      <c r="D89" s="69">
        <v>0.983</v>
      </c>
      <c r="F89"/>
    </row>
    <row r="90" spans="2:6" ht="14.25" hidden="1">
      <c r="B90" s="68" t="s">
        <v>174</v>
      </c>
      <c r="C90" s="68" t="s">
        <v>88</v>
      </c>
      <c r="D90" s="69">
        <v>0.914</v>
      </c>
      <c r="F90"/>
    </row>
    <row r="91" spans="2:6" ht="14.25" hidden="1">
      <c r="B91" s="68" t="s">
        <v>175</v>
      </c>
      <c r="C91" s="70" t="s">
        <v>97</v>
      </c>
      <c r="D91" s="69">
        <v>0.915</v>
      </c>
      <c r="F91"/>
    </row>
    <row r="92" spans="2:6" ht="14.25" hidden="1">
      <c r="B92" s="68" t="s">
        <v>176</v>
      </c>
      <c r="C92" s="68" t="s">
        <v>86</v>
      </c>
      <c r="D92" s="69">
        <v>1.013</v>
      </c>
      <c r="F92"/>
    </row>
    <row r="93" spans="2:6" ht="14.25" hidden="1">
      <c r="B93" s="68" t="s">
        <v>177</v>
      </c>
      <c r="C93" s="70" t="s">
        <v>97</v>
      </c>
      <c r="D93" s="69">
        <v>0.915</v>
      </c>
      <c r="F93"/>
    </row>
    <row r="94" spans="2:6" ht="14.25" hidden="1">
      <c r="B94" s="68" t="s">
        <v>178</v>
      </c>
      <c r="C94" s="68" t="s">
        <v>88</v>
      </c>
      <c r="D94" s="69">
        <v>0.914</v>
      </c>
      <c r="F94"/>
    </row>
    <row r="95" spans="2:6" ht="14.25" hidden="1">
      <c r="B95" s="68" t="s">
        <v>179</v>
      </c>
      <c r="C95" s="70" t="s">
        <v>97</v>
      </c>
      <c r="D95" s="69">
        <v>0.915</v>
      </c>
      <c r="F95"/>
    </row>
    <row r="96" spans="2:6" ht="14.25" hidden="1">
      <c r="B96" s="86" t="s">
        <v>180</v>
      </c>
      <c r="C96" s="87" t="s">
        <v>86</v>
      </c>
      <c r="D96" s="88">
        <v>1.013</v>
      </c>
      <c r="F96"/>
    </row>
    <row r="97" spans="2:6" ht="14.25" hidden="1">
      <c r="B97" s="89" t="s">
        <v>181</v>
      </c>
      <c r="C97" s="90" t="s">
        <v>93</v>
      </c>
      <c r="D97" s="69">
        <v>0.926</v>
      </c>
      <c r="F97"/>
    </row>
    <row r="98" spans="2:4" ht="12.75" hidden="1">
      <c r="B98" s="91" t="s">
        <v>190</v>
      </c>
      <c r="C98" s="92" t="s">
        <v>88</v>
      </c>
      <c r="D98" s="93">
        <v>0.914</v>
      </c>
    </row>
    <row r="99" spans="2:4" ht="12.75" hidden="1">
      <c r="B99" s="91" t="s">
        <v>191</v>
      </c>
      <c r="C99" s="92" t="s">
        <v>88</v>
      </c>
      <c r="D99" s="93">
        <v>0.914</v>
      </c>
    </row>
    <row r="100" spans="2:4" ht="12.75" hidden="1">
      <c r="B100" s="91" t="s">
        <v>192</v>
      </c>
      <c r="C100" s="92" t="s">
        <v>93</v>
      </c>
      <c r="D100" s="69">
        <v>0.926</v>
      </c>
    </row>
    <row r="101" spans="2:4" ht="12.75" hidden="1">
      <c r="B101" s="91" t="s">
        <v>193</v>
      </c>
      <c r="C101" s="92" t="s">
        <v>86</v>
      </c>
      <c r="D101" s="93">
        <v>1.013</v>
      </c>
    </row>
    <row r="102" spans="2:4" ht="12.75" hidden="1">
      <c r="B102" s="91" t="s">
        <v>194</v>
      </c>
      <c r="C102" s="92" t="s">
        <v>93</v>
      </c>
      <c r="D102" s="69">
        <v>0.926</v>
      </c>
    </row>
    <row r="103" spans="2:4" ht="12.75" hidden="1">
      <c r="B103" s="91" t="s">
        <v>195</v>
      </c>
      <c r="C103" s="92" t="s">
        <v>86</v>
      </c>
      <c r="D103" s="93">
        <v>1.013</v>
      </c>
    </row>
    <row r="104" spans="2:4" ht="12.75" hidden="1">
      <c r="B104" s="91" t="s">
        <v>196</v>
      </c>
      <c r="C104" s="92" t="s">
        <v>84</v>
      </c>
      <c r="D104" s="93">
        <v>0.926</v>
      </c>
    </row>
    <row r="105" spans="2:4" ht="12.75" hidden="1">
      <c r="B105" s="91" t="s">
        <v>197</v>
      </c>
      <c r="C105" s="92" t="s">
        <v>99</v>
      </c>
      <c r="D105" s="93">
        <v>0.943</v>
      </c>
    </row>
    <row r="106" spans="2:4" ht="12.75" hidden="1">
      <c r="B106" s="91" t="s">
        <v>198</v>
      </c>
      <c r="C106" s="92" t="s">
        <v>88</v>
      </c>
      <c r="D106" s="92">
        <v>0.914</v>
      </c>
    </row>
    <row r="107" spans="2:4" ht="12.75" hidden="1">
      <c r="B107" s="91" t="s">
        <v>199</v>
      </c>
      <c r="C107" s="92" t="s">
        <v>84</v>
      </c>
      <c r="D107" s="93">
        <v>0.926</v>
      </c>
    </row>
    <row r="108" spans="2:4" ht="12.75" hidden="1">
      <c r="B108" s="91" t="s">
        <v>200</v>
      </c>
      <c r="C108" s="92" t="s">
        <v>97</v>
      </c>
      <c r="D108" s="93">
        <v>0.915</v>
      </c>
    </row>
  </sheetData>
  <sheetProtection password="C10A" sheet="1"/>
  <mergeCells count="2">
    <mergeCell ref="B4:D4"/>
    <mergeCell ref="B5:D5"/>
  </mergeCells>
  <dataValidations count="1">
    <dataValidation type="list" allowBlank="1" showInputMessage="1" showErrorMessage="1" prompt="Select the County of Residence to determine the Regional Variance Factor for this service." sqref="B4:D4">
      <formula1>$B$10:$B$108</formula1>
    </dataValidation>
  </dataValidation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I60"/>
  <sheetViews>
    <sheetView zoomScale="115" zoomScaleNormal="115" zoomScalePageLayoutView="0" workbookViewId="0" topLeftCell="A1">
      <selection activeCell="C22" sqref="C22"/>
    </sheetView>
  </sheetViews>
  <sheetFormatPr defaultColWidth="9.140625" defaultRowHeight="12.75"/>
  <cols>
    <col min="1" max="1" width="37.8515625" style="3" customWidth="1"/>
    <col min="2" max="2" width="20.7109375" style="3" bestFit="1" customWidth="1"/>
    <col min="3" max="3" width="12.7109375" style="3" bestFit="1" customWidth="1"/>
    <col min="4" max="4" width="15.8515625" style="3" customWidth="1"/>
    <col min="5" max="5" width="10.28125" style="82" bestFit="1" customWidth="1"/>
    <col min="6" max="6" width="11.28125" style="3" bestFit="1" customWidth="1"/>
    <col min="7" max="7" width="9.140625" style="3" customWidth="1"/>
    <col min="8" max="8" width="10.28125" style="3" customWidth="1"/>
    <col min="9" max="9" width="7.421875" style="3" hidden="1" customWidth="1"/>
    <col min="10" max="16384" width="9.140625" style="3" customWidth="1"/>
  </cols>
  <sheetData>
    <row r="1" spans="1:6" ht="15">
      <c r="A1" s="22" t="s">
        <v>52</v>
      </c>
      <c r="D1" s="20"/>
      <c r="F1" s="20"/>
    </row>
    <row r="2" spans="1:6" ht="12.75">
      <c r="A2" s="20"/>
      <c r="B2" s="20"/>
      <c r="C2" s="20"/>
      <c r="D2" s="20"/>
      <c r="F2" s="20"/>
    </row>
    <row r="3" spans="1:6" ht="12.75">
      <c r="A3" s="7" t="s">
        <v>10</v>
      </c>
      <c r="B3" s="20"/>
      <c r="C3" s="20"/>
      <c r="D3" s="7" t="s">
        <v>34</v>
      </c>
      <c r="F3" s="20"/>
    </row>
    <row r="4" spans="1:6" ht="12.75">
      <c r="A4" s="23" t="s">
        <v>23</v>
      </c>
      <c r="B4" s="21">
        <f>'Direct Staffing'!C26</f>
        <v>16.69687761</v>
      </c>
      <c r="D4" s="24">
        <f>B4</f>
        <v>16.69687761</v>
      </c>
      <c r="F4" s="20"/>
    </row>
    <row r="5" spans="1:6" ht="12.75">
      <c r="A5" s="20"/>
      <c r="B5" s="20"/>
      <c r="C5" s="20"/>
      <c r="D5" s="20"/>
      <c r="F5" s="20"/>
    </row>
    <row r="6" spans="1:6" ht="12.75">
      <c r="A6" s="7" t="s">
        <v>1</v>
      </c>
      <c r="B6" s="20"/>
      <c r="C6" s="20"/>
      <c r="D6" s="20"/>
      <c r="F6" s="20"/>
    </row>
    <row r="7" spans="1:6" ht="12.75">
      <c r="A7" s="23" t="s">
        <v>9</v>
      </c>
      <c r="B7" s="28">
        <f>'Emp. Related Exp.'!C19</f>
        <v>0.236</v>
      </c>
      <c r="C7" s="24"/>
      <c r="D7" s="24">
        <f>B7*D4</f>
        <v>3.94046311596</v>
      </c>
      <c r="F7" s="20"/>
    </row>
    <row r="8" spans="1:6" ht="12.75">
      <c r="A8" s="20"/>
      <c r="B8" s="20"/>
      <c r="C8" s="20"/>
      <c r="D8" s="20"/>
      <c r="F8" s="20"/>
    </row>
    <row r="9" spans="1:6" ht="12.75">
      <c r="A9" s="7" t="s">
        <v>29</v>
      </c>
      <c r="B9" s="20"/>
      <c r="C9" s="20"/>
      <c r="D9" s="20"/>
      <c r="F9" s="20"/>
    </row>
    <row r="10" spans="1:6" ht="12.75">
      <c r="A10" s="23" t="s">
        <v>30</v>
      </c>
      <c r="B10" s="39">
        <f>'Program Related Expenses'!E13</f>
        <v>0.2005</v>
      </c>
      <c r="C10" s="24"/>
      <c r="D10" s="24">
        <f>(E10)-(D4+D7)</f>
        <v>5.175468187060638</v>
      </c>
      <c r="E10" s="82">
        <f>(D4+D7)/(1-B10)</f>
        <v>25.81280891302064</v>
      </c>
      <c r="F10" s="20"/>
    </row>
    <row r="11" spans="1:6" ht="12.75">
      <c r="A11" s="53"/>
      <c r="B11" s="54"/>
      <c r="C11" s="24"/>
      <c r="D11" s="24"/>
      <c r="F11" s="20"/>
    </row>
    <row r="12" spans="1:7" s="76" customFormat="1" ht="12.75">
      <c r="A12" s="71" t="s">
        <v>182</v>
      </c>
      <c r="B12" s="72"/>
      <c r="C12" s="73"/>
      <c r="D12" s="73"/>
      <c r="E12" s="82"/>
      <c r="F12" s="74"/>
      <c r="G12" s="75"/>
    </row>
    <row r="13" spans="1:7" s="76" customFormat="1" ht="12.75">
      <c r="A13" s="77" t="s">
        <v>183</v>
      </c>
      <c r="B13" s="78" t="str">
        <f>'Regional Variance Factor'!B7</f>
        <v>-</v>
      </c>
      <c r="C13" s="79"/>
      <c r="D13" s="81" t="str">
        <f>IF((B13&lt;&gt;"-"),((E10*B13)-E10),"Select County")</f>
        <v>Select County</v>
      </c>
      <c r="E13" s="82"/>
      <c r="F13" s="74"/>
      <c r="G13" s="80"/>
    </row>
    <row r="14" spans="1:6" ht="12.75">
      <c r="A14" s="53"/>
      <c r="B14" s="54"/>
      <c r="C14" s="24"/>
      <c r="D14" s="24"/>
      <c r="F14" s="20"/>
    </row>
    <row r="15" spans="1:6" ht="12.75">
      <c r="A15" s="25" t="s">
        <v>33</v>
      </c>
      <c r="B15" s="21" t="str">
        <f>D15</f>
        <v>Select County</v>
      </c>
      <c r="D15" s="6" t="str">
        <f>IF((B13&lt;&gt;"-"),(E10+D13)/4,"Select County")</f>
        <v>Select County</v>
      </c>
      <c r="F15" s="20"/>
    </row>
    <row r="16" spans="1:6" s="97" customFormat="1" ht="12.75" hidden="1">
      <c r="A16" s="98"/>
      <c r="B16" s="98"/>
      <c r="C16" s="98"/>
      <c r="D16" s="98"/>
      <c r="E16" s="99"/>
      <c r="F16" s="98"/>
    </row>
    <row r="17" spans="1:5" s="97" customFormat="1" ht="12.75" hidden="1">
      <c r="A17" s="100" t="s">
        <v>46</v>
      </c>
      <c r="B17" s="101">
        <v>1</v>
      </c>
      <c r="E17" s="99"/>
    </row>
    <row r="18" spans="1:5" s="97" customFormat="1" ht="12.75" hidden="1">
      <c r="A18" s="102" t="s">
        <v>47</v>
      </c>
      <c r="B18" s="103" t="str">
        <f>IF((B13&lt;&gt;"-"),B24-B15,"-")</f>
        <v>-</v>
      </c>
      <c r="D18" s="104"/>
      <c r="E18" s="99"/>
    </row>
    <row r="19" spans="1:4" ht="12.75">
      <c r="A19" s="95"/>
      <c r="B19" s="96"/>
      <c r="D19" s="24"/>
    </row>
    <row r="20" spans="1:4" ht="12.75">
      <c r="A20" s="7" t="s">
        <v>211</v>
      </c>
      <c r="D20" s="24"/>
    </row>
    <row r="21" spans="1:4" ht="12.75">
      <c r="A21" s="47" t="s">
        <v>211</v>
      </c>
      <c r="B21" s="91" t="str">
        <f>IF('Direct Staffing'!C29='Direct Staffing'!I29,"Individual 1:1",IF('Direct Staffing'!C29='Direct Staffing'!I30,"Shared 1:2",IF('Direct Staffing'!C29='Direct Staffing'!I31,"Shared 1:3","")))</f>
        <v>Individual 1:1</v>
      </c>
      <c r="D21" s="24"/>
    </row>
    <row r="23" ht="12.75">
      <c r="A23" s="7" t="s">
        <v>203</v>
      </c>
    </row>
    <row r="24" spans="1:2" ht="12.75">
      <c r="A24" s="47" t="s">
        <v>59</v>
      </c>
      <c r="B24" s="51" t="str">
        <f>IF((B13&lt;&gt;"-"),ROUND((B17*B15)/$I$60,4),"Select County")</f>
        <v>Select County</v>
      </c>
    </row>
    <row r="25" ht="14.25" customHeight="1"/>
    <row r="26" spans="1:2" ht="12.75" hidden="1">
      <c r="A26" s="7" t="s">
        <v>60</v>
      </c>
      <c r="B26" s="55">
        <v>0.01</v>
      </c>
    </row>
    <row r="27" spans="1:4" ht="12.75" hidden="1">
      <c r="A27" s="47" t="s">
        <v>61</v>
      </c>
      <c r="B27" s="50" t="str">
        <f>IF((B13&lt;&gt;"-"),B24*B26,"-")</f>
        <v>-</v>
      </c>
      <c r="D27" s="24"/>
    </row>
    <row r="28" ht="12.75" hidden="1"/>
    <row r="29" ht="12.75" hidden="1">
      <c r="A29" s="7" t="s">
        <v>64</v>
      </c>
    </row>
    <row r="30" spans="1:2" ht="12.75" hidden="1">
      <c r="A30" s="47" t="s">
        <v>62</v>
      </c>
      <c r="B30" s="51" t="str">
        <f>IF((B13&lt;&gt;"-"),B24+B27,"-")</f>
        <v>-</v>
      </c>
    </row>
    <row r="31" ht="12.75" hidden="1"/>
    <row r="32" spans="1:2" ht="12.75" hidden="1">
      <c r="A32" s="7" t="s">
        <v>65</v>
      </c>
      <c r="B32" s="55">
        <v>0.05</v>
      </c>
    </row>
    <row r="33" spans="1:4" ht="12.75" hidden="1">
      <c r="A33" s="47" t="s">
        <v>61</v>
      </c>
      <c r="B33" s="50" t="str">
        <f>IF((B13&lt;&gt;"-"),B30*B32,"-")</f>
        <v>-</v>
      </c>
      <c r="D33" s="24"/>
    </row>
    <row r="34" ht="12.75" hidden="1"/>
    <row r="35" ht="12.75" hidden="1">
      <c r="A35" s="7" t="s">
        <v>66</v>
      </c>
    </row>
    <row r="36" spans="1:2" ht="12.75" hidden="1">
      <c r="A36" s="47" t="s">
        <v>62</v>
      </c>
      <c r="B36" s="51" t="str">
        <f>IF((B13&lt;&gt;"-"),B30+B33,"-")</f>
        <v>-</v>
      </c>
    </row>
    <row r="37" ht="12.75" hidden="1"/>
    <row r="38" spans="1:2" ht="12.75" hidden="1">
      <c r="A38" s="7" t="s">
        <v>72</v>
      </c>
      <c r="B38" s="55">
        <v>0.01</v>
      </c>
    </row>
    <row r="39" spans="1:4" ht="12.75" hidden="1">
      <c r="A39" s="47" t="s">
        <v>61</v>
      </c>
      <c r="B39" s="50" t="str">
        <f>IF((B13&lt;&gt;"-"),B36*B38,"-")</f>
        <v>-</v>
      </c>
      <c r="D39" s="24"/>
    </row>
    <row r="40" ht="12.75" hidden="1"/>
    <row r="41" ht="12.75" hidden="1">
      <c r="A41" s="7" t="s">
        <v>73</v>
      </c>
    </row>
    <row r="42" spans="1:2" ht="12.75" hidden="1">
      <c r="A42" s="47" t="s">
        <v>62</v>
      </c>
      <c r="B42" s="51" t="str">
        <f>IF((B13&lt;&gt;"-"),B36+B39,"Select County")</f>
        <v>Select County</v>
      </c>
    </row>
    <row r="43" ht="12.75" hidden="1"/>
    <row r="60" ht="12.75">
      <c r="I60" s="3" t="str">
        <f>IF('Direct Staffing'!C29='Direct Staffing'!I29,"1",IF('Direct Staffing'!C29='Direct Staffing'!I30,"2",IF('Direct Staffing'!C29='Direct Staffing'!I31,"3","")))</f>
        <v>1</v>
      </c>
    </row>
  </sheetData>
  <sheetProtection password="C10A" sheet="1"/>
  <dataValidations count="18">
    <dataValidation allowBlank="1" showInputMessage="1" showErrorMessage="1" prompt="Total Costs for Staffing per Hour formula is equal to Total Individual Staffing Amount from Direct Staffing sheet" sqref="B4"/>
    <dataValidation allowBlank="1" showInputMessage="1" showErrorMessage="1" prompt="Direct Staffing Rate Calculation formula is equal to Total Costs for Staffing per Hour" sqref="D4"/>
    <dataValidation allowBlank="1" showInputMessage="1" showErrorMessage="1" prompt="Total Benefit Percentage formula is Total Employee Related Expense Percentage from Emp. Related Exp. sheet" sqref="B7"/>
    <dataValidation allowBlank="1" showInputMessage="1" showErrorMessage="1" prompt="Employee Related Expenses Rate Calculation formula is Total Benefit Percentage times Direct Staffing Rate" sqref="D7"/>
    <dataValidation allowBlank="1" showInputMessage="1" showErrorMessage="1" prompt="15 Minute Rate Calculation formula is (Direct Staffing Rate + Employee Related Expenses Rate) divided by (1 minus Total Program Related Expenses Percentage) divided by four" sqref="D15"/>
    <dataValidation allowBlank="1" showInputMessage="1" showErrorMessage="1" prompt="15 Minute Unit Rate formula is equal to 15 Minute Rate Calculation" sqref="B15"/>
    <dataValidation allowBlank="1" showInputMessage="1" showErrorMessage="1" prompt="Post COLA Total 15 Minute Rate formula is Original Total 15 Minute Rate plus Cost of Living Adjustment" sqref="B30 B36 B42"/>
    <dataValidation allowBlank="1" showInputMessage="1" showErrorMessage="1" prompt="Cost of Living Adjustment formula is Original Total 15 Minute Rate multiplied by the COLA Increase&#10;" sqref="B39 B27 B33"/>
    <dataValidation allowBlank="1" showInputMessage="1" showErrorMessage="1" prompt="Budget Neutrality Rate" sqref="B17 B12"/>
    <dataValidation allowBlank="1" showInputMessage="1" showErrorMessage="1" prompt="Total Program Related Expenses Percentage formula is equal to Total Program Related Expenses Percent from Program Related Expenses sheet" sqref="B10:B11 B14"/>
    <dataValidation allowBlank="1" showInputMessage="1" showErrorMessage="1" prompt="Program Related Expenses Rate Calculation formula is Hourly Rate minus (Direct Staffing Rate + Employee Related Expenses Rate)" sqref="D14"/>
    <dataValidation allowBlank="1" showInputMessage="1" showErrorMessage="1" prompt="Program Related Expenses Rate Calculation formula is 15 Minute Rate minus (Direct Staffing Rate + Employee Related Expenses Rate)" sqref="D10:D11"/>
    <dataValidation allowBlank="1" showInputMessage="1" showErrorMessage="1" prompt="15 Minute Budget Neutrality formula is Original Total 15 Minute  Rate minus 15 Minute Unit Rate" sqref="B18:B19"/>
    <dataValidation allowBlank="1" showInputMessage="1" showErrorMessage="1" prompt="Original Total 15 Minute Rate formula is 15 Minute Unit Rate multiplied by the Budget Neutrality Factor" sqref="B24"/>
    <dataValidation allowBlank="1" showInputMessage="1" showErrorMessage="1" prompt="4/1/2014 COLA Increase" sqref="B26 B32 B38"/>
    <dataValidation allowBlank="1" showInputMessage="1" showErrorMessage="1" prompt="G&amp;A Rate Rate Calculation formula is Total Unit Rate minus the sum of (Staffing per Unit Rate plus Program Support Rate plus Employee Related Expense Rate plus Client Programming and Supports Rate plus Program Facility Rate)" sqref="D12"/>
    <dataValidation allowBlank="1" showInputMessage="1" showErrorMessage="1" prompt="Unit Regional Variance formula is Unit Rate multiplied by the appropriate Regional Variance Factor" sqref="B13"/>
    <dataValidation allowBlank="1" showInputMessage="1" showErrorMessage="1" prompt="Staffing Ratio formula is equal to Shared Staff Ratio from Direct Staffing sheet." sqref="B21"/>
  </dataValidations>
  <printOptions/>
  <pageMargins left="0.75" right="0.75" top="1.37" bottom="1" header="0.5" footer="0.5"/>
  <pageSetup fitToHeight="1" fitToWidth="1" horizontalDpi="600" verticalDpi="600" orientation="portrait" scale="83" r:id="rId2"/>
  <headerFooter alignWithMargins="0">
    <oddHeader>&amp;C&amp;G</oddHeader>
    <oddFooter>&amp;LDWRS Draft framework for Respite - &amp;A&amp;R&amp;P</oddFooter>
  </headerFooter>
  <legacyDrawingHF r:id="rId1"/>
</worksheet>
</file>

<file path=xl/worksheets/sheet6.xml><?xml version="1.0" encoding="utf-8"?>
<worksheet xmlns="http://schemas.openxmlformats.org/spreadsheetml/2006/main" xmlns:r="http://schemas.openxmlformats.org/officeDocument/2006/relationships">
  <dimension ref="A5:C18"/>
  <sheetViews>
    <sheetView zoomScalePageLayoutView="0" workbookViewId="0" topLeftCell="A13">
      <selection activeCell="A19" sqref="A19"/>
    </sheetView>
  </sheetViews>
  <sheetFormatPr defaultColWidth="9.140625" defaultRowHeight="12.75"/>
  <cols>
    <col min="2" max="2" width="43.57421875" style="0" customWidth="1"/>
  </cols>
  <sheetData>
    <row r="5" spans="1:2" ht="12.75">
      <c r="A5" s="59" t="s">
        <v>56</v>
      </c>
      <c r="B5" s="59" t="s">
        <v>57</v>
      </c>
    </row>
    <row r="6" spans="1:3" ht="12.75">
      <c r="A6" s="58">
        <v>41610</v>
      </c>
      <c r="B6" t="s">
        <v>53</v>
      </c>
      <c r="C6" t="s">
        <v>69</v>
      </c>
    </row>
    <row r="7" spans="1:3" ht="12.75">
      <c r="A7" s="58">
        <v>41684</v>
      </c>
      <c r="B7" t="s">
        <v>54</v>
      </c>
      <c r="C7" t="s">
        <v>69</v>
      </c>
    </row>
    <row r="8" spans="1:3" ht="12.75">
      <c r="A8" s="58">
        <v>41684</v>
      </c>
      <c r="B8" t="s">
        <v>55</v>
      </c>
      <c r="C8" t="s">
        <v>69</v>
      </c>
    </row>
    <row r="9" spans="1:3" ht="12.75">
      <c r="A9" s="58">
        <v>41709</v>
      </c>
      <c r="B9" t="s">
        <v>58</v>
      </c>
      <c r="C9" t="s">
        <v>70</v>
      </c>
    </row>
    <row r="10" spans="1:3" ht="12.75">
      <c r="A10" s="58">
        <v>41808</v>
      </c>
      <c r="B10" t="s">
        <v>63</v>
      </c>
      <c r="C10" t="s">
        <v>71</v>
      </c>
    </row>
    <row r="11" spans="1:3" ht="12.75">
      <c r="A11" s="58">
        <v>42164</v>
      </c>
      <c r="B11" s="60" t="s">
        <v>67</v>
      </c>
      <c r="C11" t="s">
        <v>68</v>
      </c>
    </row>
    <row r="12" spans="1:3" ht="12.75">
      <c r="A12" s="58">
        <v>42339</v>
      </c>
      <c r="B12" s="60" t="s">
        <v>184</v>
      </c>
      <c r="C12" t="s">
        <v>185</v>
      </c>
    </row>
    <row r="13" spans="1:3" ht="12.75">
      <c r="A13" s="58">
        <v>42606</v>
      </c>
      <c r="B13" t="s">
        <v>187</v>
      </c>
      <c r="C13" t="s">
        <v>186</v>
      </c>
    </row>
    <row r="14" spans="1:3" ht="12.75">
      <c r="A14" s="58">
        <v>42887</v>
      </c>
      <c r="B14" s="85" t="s">
        <v>188</v>
      </c>
      <c r="C14" s="85" t="s">
        <v>189</v>
      </c>
    </row>
    <row r="15" spans="1:3" ht="12.75">
      <c r="A15" s="58">
        <v>43282</v>
      </c>
      <c r="B15" s="85" t="s">
        <v>201</v>
      </c>
      <c r="C15" s="85" t="s">
        <v>202</v>
      </c>
    </row>
    <row r="16" spans="1:3" ht="12.75">
      <c r="A16" s="58">
        <v>43466</v>
      </c>
      <c r="B16" t="s">
        <v>204</v>
      </c>
      <c r="C16" s="85" t="s">
        <v>205</v>
      </c>
    </row>
    <row r="17" spans="1:3" ht="12.75">
      <c r="A17" s="58">
        <v>43831</v>
      </c>
      <c r="B17" s="85" t="s">
        <v>212</v>
      </c>
      <c r="C17" s="85" t="s">
        <v>206</v>
      </c>
    </row>
    <row r="18" spans="1:3" ht="12.75">
      <c r="A18" s="58">
        <v>43831</v>
      </c>
      <c r="B18" s="85" t="s">
        <v>214</v>
      </c>
      <c r="C18" s="85" t="s">
        <v>213</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Minnesota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2020 Respite15minutes v12</dc:title>
  <dc:subject/>
  <dc:creator>pwmfb67</dc:creator>
  <cp:keywords/>
  <dc:description/>
  <cp:lastModifiedBy>Sherpa, Tashi</cp:lastModifiedBy>
  <cp:lastPrinted>2013-02-27T20:55:38Z</cp:lastPrinted>
  <dcterms:created xsi:type="dcterms:W3CDTF">2009-10-20T14:58:44Z</dcterms:created>
  <dcterms:modified xsi:type="dcterms:W3CDTF">2019-10-09T13:01:53Z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0x010100A89C47451F46644CA4F5C65564613A84</vt:lpwstr>
  </property>
  <property fmtid="{D5CDD505-2E9C-101B-9397-08002B2CF9AE}" pid="4" name="ServiceType">
    <vt:lpwstr>2013 Frameworks</vt:lpwstr>
  </property>
  <property fmtid="{D5CDD505-2E9C-101B-9397-08002B2CF9AE}" pid="5" name="Cat:">
    <vt:lpwstr>2014 Version 2 -4/1 COLA Updates</vt:lpwstr>
  </property>
  <property fmtid="{D5CDD505-2E9C-101B-9397-08002B2CF9AE}" pid="6" name="Order">
    <vt:lpwstr>19200.0000000000</vt:lpwstr>
  </property>
  <property fmtid="{D5CDD505-2E9C-101B-9397-08002B2CF9AE}" pid="7" name="Category-Req">
    <vt:lpwstr>MnSPA R19.2</vt:lpwstr>
  </property>
  <property fmtid="{D5CDD505-2E9C-101B-9397-08002B2CF9AE}" pid="8" name="Sub category-req:">
    <vt:lpwstr>Frameworks</vt:lpwstr>
  </property>
  <property fmtid="{D5CDD505-2E9C-101B-9397-08002B2CF9AE}" pid="9" name="_dlc_DocId">
    <vt:lpwstr>S2EJPDAADAY4-1521811817-576</vt:lpwstr>
  </property>
  <property fmtid="{D5CDD505-2E9C-101B-9397-08002B2CF9AE}" pid="10" name="_dlc_DocIdItemGuid">
    <vt:lpwstr>96d53212-ca31-44ab-b790-0d6bac9a2b29</vt:lpwstr>
  </property>
  <property fmtid="{D5CDD505-2E9C-101B-9397-08002B2CF9AE}" pid="11" name="_dlc_DocIdUrl">
    <vt:lpwstr>https://workplace/cc/MnSPA/_layouts/15/DocIdRedir.aspx?ID=S2EJPDAADAY4-1521811817-576, S2EJPDAADAY4-1521811817-576</vt:lpwstr>
  </property>
</Properties>
</file>